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C:\Franca\zoneamento\"/>
    </mc:Choice>
  </mc:AlternateContent>
  <xr:revisionPtr revIDLastSave="0" documentId="13_ncr:1_{8AC27DE5-21FB-474C-ACBE-8D0C81FAA722}" xr6:coauthVersionLast="47" xr6:coauthVersionMax="47" xr10:uidLastSave="{00000000-0000-0000-0000-000000000000}"/>
  <bookViews>
    <workbookView xWindow="-27795" yWindow="2430" windowWidth="21600" windowHeight="11385" firstSheet="2" activeTab="5" xr2:uid="{0835B23A-CC3F-4E0D-8AA8-F509A387DE71}"/>
  </bookViews>
  <sheets>
    <sheet name="Introdução" sheetId="8" r:id="rId1"/>
    <sheet name="Grupos " sheetId="4" r:id="rId2"/>
    <sheet name="Variáveis Qualidade" sheetId="10" r:id="rId3"/>
    <sheet name="Variáveis Pressões" sheetId="9" r:id="rId4"/>
    <sheet name="Variáveis Fragilidades" sheetId="6" r:id="rId5"/>
    <sheet name="Pesos do Modelo" sheetId="7" r:id="rId6"/>
    <sheet name="Planilha3" sheetId="11" r:id="rId7"/>
    <sheet name="Auxiliar" sheetId="2" state="hidden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22" i="10" l="1"/>
  <c r="P20" i="10"/>
  <c r="P18" i="10"/>
  <c r="P16" i="10"/>
  <c r="P14" i="10"/>
  <c r="P12" i="10"/>
  <c r="C8" i="10"/>
  <c r="G20" i="10" s="1"/>
  <c r="F21" i="10" s="1"/>
  <c r="C7" i="10"/>
  <c r="G19" i="10" s="1"/>
  <c r="E21" i="10" s="1"/>
  <c r="C6" i="10"/>
  <c r="F19" i="10" s="1"/>
  <c r="E20" i="10" s="1"/>
  <c r="C5" i="10"/>
  <c r="G18" i="10" s="1"/>
  <c r="D21" i="10" s="1"/>
  <c r="C4" i="10"/>
  <c r="F18" i="10" s="1"/>
  <c r="D20" i="10" s="1"/>
  <c r="C3" i="10"/>
  <c r="E18" i="10" s="1"/>
  <c r="G20" i="6"/>
  <c r="F21" i="6" s="1"/>
  <c r="P22" i="6"/>
  <c r="P20" i="6"/>
  <c r="P18" i="6"/>
  <c r="P16" i="6"/>
  <c r="P19" i="9"/>
  <c r="P17" i="9"/>
  <c r="P15" i="9"/>
  <c r="F7" i="9"/>
  <c r="G18" i="9" s="1"/>
  <c r="F19" i="9" s="1"/>
  <c r="F6" i="9"/>
  <c r="G17" i="9" s="1"/>
  <c r="E19" i="9" s="1"/>
  <c r="C11" i="9" s="1"/>
  <c r="F5" i="9"/>
  <c r="F17" i="9" s="1"/>
  <c r="C7" i="6"/>
  <c r="G19" i="6" s="1"/>
  <c r="E21" i="6" s="1"/>
  <c r="C8" i="6"/>
  <c r="C6" i="6"/>
  <c r="F19" i="6" s="1"/>
  <c r="P14" i="6"/>
  <c r="P12" i="6"/>
  <c r="C5" i="6"/>
  <c r="G18" i="6" s="1"/>
  <c r="C4" i="6"/>
  <c r="F18" i="6" s="1"/>
  <c r="D20" i="6" s="1"/>
  <c r="C3" i="6"/>
  <c r="E18" i="6" s="1"/>
  <c r="P8" i="4"/>
  <c r="F7" i="4"/>
  <c r="G16" i="4" s="1"/>
  <c r="F17" i="4" s="1"/>
  <c r="P6" i="4"/>
  <c r="F6" i="4"/>
  <c r="G15" i="4" s="1"/>
  <c r="E17" i="4" s="1"/>
  <c r="F5" i="4"/>
  <c r="F15" i="4" s="1"/>
  <c r="P4" i="4"/>
  <c r="E3" i="6" l="1"/>
  <c r="E5" i="10"/>
  <c r="D19" i="10"/>
  <c r="E4" i="10" s="1"/>
  <c r="E3" i="10"/>
  <c r="E6" i="10"/>
  <c r="E18" i="9"/>
  <c r="C10" i="9" s="1"/>
  <c r="C9" i="9"/>
  <c r="C11" i="4"/>
  <c r="D21" i="6"/>
  <c r="E6" i="6" s="1"/>
  <c r="E20" i="6"/>
  <c r="E5" i="6" s="1"/>
  <c r="D19" i="6"/>
  <c r="E4" i="6" s="1"/>
  <c r="E16" i="4"/>
  <c r="C10" i="4" s="1"/>
  <c r="C9" i="4"/>
  <c r="E8" i="6" l="1"/>
  <c r="F3" i="6" s="1"/>
  <c r="E8" i="10"/>
  <c r="F5" i="10" s="1"/>
  <c r="C12" i="9"/>
  <c r="D11" i="9" s="1"/>
  <c r="C12" i="4"/>
  <c r="D11" i="4" s="1"/>
  <c r="F6" i="10" l="1"/>
  <c r="F3" i="10"/>
  <c r="F4" i="10"/>
  <c r="D10" i="9"/>
  <c r="D9" i="9"/>
  <c r="E11" i="9" s="1"/>
  <c r="D10" i="4"/>
  <c r="D9" i="4"/>
  <c r="F4" i="6"/>
  <c r="G3" i="6" s="1"/>
  <c r="F6" i="6"/>
  <c r="F5" i="6"/>
  <c r="G5" i="6" l="1"/>
  <c r="G4" i="6"/>
  <c r="G6" i="6"/>
  <c r="E11" i="4"/>
  <c r="F11" i="4" s="1"/>
  <c r="G5" i="10"/>
  <c r="F8" i="10"/>
  <c r="G4" i="10"/>
  <c r="G6" i="10"/>
  <c r="G3" i="10"/>
  <c r="E10" i="9"/>
  <c r="F10" i="9" s="1"/>
  <c r="E9" i="9"/>
  <c r="F9" i="9" s="1"/>
  <c r="D12" i="9"/>
  <c r="F11" i="9"/>
  <c r="E10" i="4"/>
  <c r="F10" i="4" s="1"/>
  <c r="E9" i="4"/>
  <c r="F9" i="4" s="1"/>
  <c r="D12" i="4"/>
  <c r="F8" i="6"/>
  <c r="H6" i="10" l="1"/>
  <c r="H4" i="10"/>
  <c r="H3" i="10"/>
  <c r="G8" i="10"/>
  <c r="I21" i="10" s="1"/>
  <c r="E7" i="7" s="1"/>
  <c r="H5" i="10"/>
  <c r="E12" i="9"/>
  <c r="H18" i="9" s="1"/>
  <c r="E9" i="7" s="1"/>
  <c r="G9" i="9"/>
  <c r="E12" i="4"/>
  <c r="H15" i="4" s="1"/>
  <c r="F4" i="7" s="1"/>
  <c r="H4" i="6"/>
  <c r="H5" i="6"/>
  <c r="H3" i="6"/>
  <c r="G8" i="6"/>
  <c r="I21" i="6" s="1"/>
  <c r="E14" i="7" s="1"/>
  <c r="H6" i="6"/>
  <c r="G9" i="4"/>
  <c r="H19" i="9" l="1"/>
  <c r="E10" i="7" s="1"/>
  <c r="K23" i="9"/>
  <c r="L23" i="9" s="1"/>
  <c r="H17" i="9"/>
  <c r="E8" i="7" s="1"/>
  <c r="I3" i="10"/>
  <c r="K12" i="4"/>
  <c r="L12" i="4" s="1"/>
  <c r="J9" i="7"/>
  <c r="G7" i="7"/>
  <c r="I20" i="10"/>
  <c r="E6" i="7" s="1"/>
  <c r="I19" i="10"/>
  <c r="I18" i="10"/>
  <c r="E4" i="7" s="1"/>
  <c r="H20" i="9"/>
  <c r="H16" i="4"/>
  <c r="F8" i="7" s="1"/>
  <c r="H17" i="4"/>
  <c r="F11" i="7" s="1"/>
  <c r="I19" i="6"/>
  <c r="E12" i="7" s="1"/>
  <c r="I3" i="6"/>
  <c r="I20" i="6"/>
  <c r="E13" i="7" s="1"/>
  <c r="I18" i="6"/>
  <c r="E11" i="7" s="1"/>
  <c r="K33" i="6" l="1"/>
  <c r="L33" i="6" s="1"/>
  <c r="K33" i="10"/>
  <c r="L33" i="10" s="1"/>
  <c r="I23" i="10"/>
  <c r="E5" i="7"/>
  <c r="E15" i="7" s="1"/>
  <c r="L7" i="7"/>
  <c r="L8" i="7"/>
  <c r="L9" i="7"/>
  <c r="L6" i="7"/>
  <c r="K7" i="7"/>
  <c r="K8" i="7"/>
  <c r="K6" i="7"/>
  <c r="G8" i="7"/>
  <c r="G14" i="7"/>
  <c r="F15" i="7"/>
  <c r="H18" i="4"/>
  <c r="G11" i="7"/>
  <c r="G12" i="7"/>
  <c r="G13" i="7"/>
  <c r="I23" i="6"/>
  <c r="J8" i="7" l="1"/>
  <c r="G6" i="7"/>
  <c r="G4" i="7" l="1"/>
  <c r="J6" i="7"/>
  <c r="J7" i="7"/>
  <c r="G5" i="7"/>
  <c r="G10" i="7" l="1"/>
  <c r="G9" i="7" l="1"/>
  <c r="G15" i="7" s="1"/>
</calcChain>
</file>

<file path=xl/sharedStrings.xml><?xml version="1.0" encoding="utf-8"?>
<sst xmlns="http://schemas.openxmlformats.org/spreadsheetml/2006/main" count="181" uniqueCount="57">
  <si>
    <t>Grupos</t>
  </si>
  <si>
    <t>Variáveis</t>
  </si>
  <si>
    <t>A</t>
  </si>
  <si>
    <t>B</t>
  </si>
  <si>
    <t>C</t>
  </si>
  <si>
    <t>D</t>
  </si>
  <si>
    <t>Importância Igual</t>
  </si>
  <si>
    <t>Peso</t>
  </si>
  <si>
    <t>Dem/Soc</t>
  </si>
  <si>
    <t>Dem/Epi</t>
  </si>
  <si>
    <t>Soc/Epi</t>
  </si>
  <si>
    <t>Pesos</t>
  </si>
  <si>
    <t>Índice de Consistência</t>
  </si>
  <si>
    <t>Pesos para os Grupos de Variáveis</t>
  </si>
  <si>
    <t>Código</t>
  </si>
  <si>
    <t>Pesos Grupo</t>
  </si>
  <si>
    <t>Pesos Finais</t>
  </si>
  <si>
    <t xml:space="preserve">Pesos para as Variáveis no Modelo </t>
  </si>
  <si>
    <t>Definição dos Grupos de variáveis</t>
  </si>
  <si>
    <t>Definição de pesos por meio de semântica</t>
  </si>
  <si>
    <t>Importância Quase Moderada em relação à:</t>
  </si>
  <si>
    <t>Importância Moderada em relação à:</t>
  </si>
  <si>
    <t>Importância Quase Essencial em relação à:</t>
  </si>
  <si>
    <t>Importância Essencial em relação à:</t>
  </si>
  <si>
    <t>Importância Quase Demonstrada em relação à:</t>
  </si>
  <si>
    <t>Importância Demonstrada em relação à:</t>
  </si>
  <si>
    <t>Importância Quase Extrema em relação à:</t>
  </si>
  <si>
    <t>Importância Extrema em relação à:</t>
  </si>
  <si>
    <t>Qualidade</t>
  </si>
  <si>
    <t>Pressão</t>
  </si>
  <si>
    <t>Fragillidade</t>
  </si>
  <si>
    <t>Fragilidades</t>
  </si>
  <si>
    <t>Sedimentos</t>
  </si>
  <si>
    <t>P Total</t>
  </si>
  <si>
    <t>N Total</t>
  </si>
  <si>
    <t>Pressões</t>
  </si>
  <si>
    <t>Distância Captação</t>
  </si>
  <si>
    <t>Distância Urbanização</t>
  </si>
  <si>
    <t>Formas de Relevo</t>
  </si>
  <si>
    <t>Solos (Erodibilidade)</t>
  </si>
  <si>
    <t>Disp Hídrica</t>
  </si>
  <si>
    <t>Declividades</t>
  </si>
  <si>
    <t>Geologia</t>
  </si>
  <si>
    <t>Solos</t>
  </si>
  <si>
    <t>Distâncias Captação</t>
  </si>
  <si>
    <t>Distâncias Urbanização</t>
  </si>
  <si>
    <t>Variáveis Pressões</t>
  </si>
  <si>
    <t>Variáveis Qualidade</t>
  </si>
  <si>
    <t>Variáveis Fragilidades</t>
  </si>
  <si>
    <t>Pesos para as Variáveis do Grupo Fragilidades</t>
  </si>
  <si>
    <t>Pesos para as Variáveis do Grupo Qualidade</t>
  </si>
  <si>
    <t>Pesos para as Variáveis do Grupo Pressões</t>
  </si>
  <si>
    <t>Distâncias Nascentes</t>
  </si>
  <si>
    <t>Distâncias Captações</t>
  </si>
  <si>
    <t>Distância Nascentes</t>
  </si>
  <si>
    <t>("Qualidade\Sedimentos"0.304)+("Qualidade\P Total"*0.057)+("Qualidade\N Total"*0.073)+("Qualidade\Disp Hídrica"*0.137)+("Pressões\Distâncias Nascentes"*0.085)+("Pressões\Distâncias Captações"*0.035)+("Pressões\Distâncias Urbanização"*0.022)+("Fragilidades\Formas de Relevo"*0.022)+("Fragilidades\Solos"*0.136)+(0.078*"Fragilidades\Declividades")+("Fragilidades\Geologia"*0.049)</t>
  </si>
  <si>
    <t>("Qualidade\Sedimentos"*0.141)+("Qualidade\P Total"*0.038)+("Qualidade\N Total"*0.048)+("Qualidade\Disp Hídrica"*0.128)+("Pressões\Distâncias Nascentes"*0.129)+("Pressões\Distâncias Captações"*0.068)+("Pressões\Distâncias Urbanização"*0.046)+("Fragilidades\Formas de Relevo"*0.066)+("Fragilidades\Solos"*0.113)+(0.16*"Fragilidades\Declividades")+("Fragilidades\Geologia"*0.063)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</si>
</sst>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7" x14ac:knownFonts="1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</font>
    <font>
      <sz val="11"/>
      <color rgb="FF000000"/>
      <name val="Calibri"/>
      <family val="2"/>
    </font>
    <font>
      <sz val="11"/>
      <color rgb="FF00B050"/>
      <name val="Calibri"/>
      <family val="2"/>
      <scheme val="minor"/>
    </font>
    <font>
      <sz val="26"/>
      <color rgb="FF0070C0"/>
      <name val="Calibri"/>
      <family val="2"/>
      <scheme val="minor"/>
    </font>
    <font>
      <sz val="22"/>
      <color theme="8" tint="-0.249977111117893"/>
      <name val="Calibri"/>
      <family val="2"/>
      <scheme val="minor"/>
    </font>
    <font>
      <b/>
      <sz val="22"/>
      <color theme="8" tint="-0.249977111117893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 readingOrder="1"/>
    </xf>
    <xf numFmtId="0" fontId="2" fillId="0" borderId="0" xfId="0" applyFont="1" applyAlignment="1">
      <alignment horizontal="justify" vertical="center" wrapText="1" readingOrder="1"/>
    </xf>
    <xf numFmtId="0" fontId="2" fillId="0" borderId="0" xfId="0" applyFont="1" applyAlignment="1">
      <alignment horizontal="center" vertical="center" wrapText="1" readingOrder="1"/>
    </xf>
    <xf numFmtId="0" fontId="1" fillId="0" borderId="0" xfId="0" applyFont="1" applyAlignment="1">
      <alignment vertical="center" wrapText="1" readingOrder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2" fontId="0" fillId="0" borderId="1" xfId="0" applyNumberFormat="1" applyBorder="1" applyAlignment="1">
      <alignment horizontal="center"/>
    </xf>
    <xf numFmtId="2" fontId="0" fillId="0" borderId="0" xfId="0" applyNumberFormat="1"/>
    <xf numFmtId="0" fontId="3" fillId="0" borderId="1" xfId="0" applyFont="1" applyBorder="1" applyAlignment="1">
      <alignment horizontal="center"/>
    </xf>
    <xf numFmtId="0" fontId="4" fillId="0" borderId="0" xfId="0" applyFont="1"/>
    <xf numFmtId="0" fontId="0" fillId="0" borderId="0" xfId="0" applyAlignment="1">
      <alignment horizontal="left" vertical="center" wrapText="1"/>
    </xf>
    <xf numFmtId="2" fontId="0" fillId="0" borderId="0" xfId="0" applyNumberFormat="1" applyAlignment="1">
      <alignment horizontal="center"/>
    </xf>
    <xf numFmtId="0" fontId="0" fillId="0" borderId="3" xfId="0" applyBorder="1"/>
    <xf numFmtId="164" fontId="0" fillId="0" borderId="0" xfId="0" applyNumberFormat="1"/>
    <xf numFmtId="164" fontId="3" fillId="0" borderId="1" xfId="0" applyNumberFormat="1" applyFont="1" applyBorder="1" applyAlignment="1">
      <alignment horizontal="center"/>
    </xf>
    <xf numFmtId="0" fontId="6" fillId="0" borderId="0" xfId="0" applyFont="1"/>
    <xf numFmtId="164" fontId="3" fillId="0" borderId="0" xfId="0" applyNumberFormat="1" applyFont="1" applyAlignment="1">
      <alignment horizontal="center"/>
    </xf>
    <xf numFmtId="0" fontId="0" fillId="2" borderId="0" xfId="0" applyFill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0" fillId="4" borderId="0" xfId="0" applyFill="1" applyAlignment="1">
      <alignment horizontal="center" vertical="center" wrapText="1"/>
    </xf>
    <xf numFmtId="0" fontId="0" fillId="5" borderId="0" xfId="0" applyFill="1" applyAlignment="1">
      <alignment horizontal="center" vertical="center" wrapText="1"/>
    </xf>
    <xf numFmtId="0" fontId="0" fillId="6" borderId="0" xfId="0" applyFill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12" borderId="4" xfId="0" applyFill="1" applyBorder="1" applyAlignment="1">
      <alignment horizontal="center" vertical="center"/>
    </xf>
    <xf numFmtId="0" fontId="0" fillId="12" borderId="5" xfId="0" applyFill="1" applyBorder="1" applyAlignment="1">
      <alignment horizontal="center" vertical="center"/>
    </xf>
    <xf numFmtId="0" fontId="0" fillId="14" borderId="4" xfId="0" applyFill="1" applyBorder="1" applyAlignment="1">
      <alignment horizontal="center" vertical="center"/>
    </xf>
    <xf numFmtId="0" fontId="0" fillId="14" borderId="5" xfId="0" applyFill="1" applyBorder="1" applyAlignment="1">
      <alignment horizontal="center" vertical="center"/>
    </xf>
    <xf numFmtId="0" fontId="0" fillId="14" borderId="6" xfId="0" applyFill="1" applyBorder="1" applyAlignment="1">
      <alignment horizontal="center" vertical="center"/>
    </xf>
    <xf numFmtId="0" fontId="0" fillId="13" borderId="7" xfId="0" applyFill="1" applyBorder="1" applyAlignment="1">
      <alignment horizontal="center" vertical="center"/>
    </xf>
    <xf numFmtId="0" fontId="0" fillId="13" borderId="2" xfId="0" applyFill="1" applyBorder="1" applyAlignment="1">
      <alignment horizontal="center" vertical="center"/>
    </xf>
    <xf numFmtId="0" fontId="0" fillId="15" borderId="0" xfId="0" applyFill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10" borderId="8" xfId="0" applyFill="1" applyBorder="1" applyAlignment="1">
      <alignment horizontal="center" vertical="center" wrapText="1"/>
    </xf>
    <xf numFmtId="0" fontId="0" fillId="7" borderId="8" xfId="0" applyFill="1" applyBorder="1" applyAlignment="1">
      <alignment horizontal="center" vertical="center" wrapText="1"/>
    </xf>
    <xf numFmtId="0" fontId="0" fillId="8" borderId="8" xfId="0" applyFill="1" applyBorder="1" applyAlignment="1">
      <alignment horizontal="center" vertical="center" wrapText="1"/>
    </xf>
    <xf numFmtId="0" fontId="0" fillId="9" borderId="8" xfId="0" applyFill="1" applyBorder="1" applyAlignment="1">
      <alignment horizontal="center" vertical="center" wrapText="1"/>
    </xf>
    <xf numFmtId="0" fontId="0" fillId="11" borderId="8" xfId="0" applyFill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24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B050"/>
      </font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B050"/>
      </font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B050"/>
      </font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B050"/>
      </font>
    </dxf>
    <dxf>
      <font>
        <color rgb="FFFF0000"/>
      </font>
    </dxf>
  </dxfs>
  <tableStyles count="0" defaultTableStyle="TableStyleMedium2" defaultPivotStyle="PivotStyleLight16"/>
  <colors>
    <mruColors>
      <color rgb="FFCC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/>
              <a:t>Peso dos Grupos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bar"/>
        <c:grouping val="clustered"/>
        <c:varyColors val="0"/>
        <c:ser>
          <c:idx val="2"/>
          <c:order val="0"/>
          <c:tx>
            <c:strRef>
              <c:f>'Grupos '!$C$17</c:f>
              <c:strCache>
                <c:ptCount val="1"/>
                <c:pt idx="0">
                  <c:v>Fragillidade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B050">
                  <a:alpha val="85000"/>
                </a:srgbClr>
              </a:solidFill>
              <a:ln w="9525" cap="flat" cmpd="sng" algn="ctr">
                <a:solidFill>
                  <a:schemeClr val="lt1">
                    <a:alpha val="5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0-D0EC-4E33-9005-89217C3728EF}"/>
              </c:ext>
            </c:extLst>
          </c:dPt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'Grupos '!$H$17</c:f>
              <c:numCache>
                <c:formatCode>0.000</c:formatCode>
                <c:ptCount val="1"/>
                <c:pt idx="0">
                  <c:v>0.2857142857142857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A43-45BA-954E-1CE39AB574AF}"/>
            </c:ext>
          </c:extLst>
        </c:ser>
        <c:ser>
          <c:idx val="0"/>
          <c:order val="1"/>
          <c:tx>
            <c:strRef>
              <c:f>'Grupos '!$C$15</c:f>
              <c:strCache>
                <c:ptCount val="1"/>
                <c:pt idx="0">
                  <c:v>Qualidade</c:v>
                </c:pt>
              </c:strCache>
            </c:strRef>
          </c:tx>
          <c:spPr>
            <a:solidFill>
              <a:srgbClr val="00B0F0">
                <a:alpha val="85000"/>
              </a:srgb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'Grupos '!$H$15</c:f>
              <c:numCache>
                <c:formatCode>0.000</c:formatCode>
                <c:ptCount val="1"/>
                <c:pt idx="0">
                  <c:v>0.5714285714285714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43-45BA-954E-1CE39AB574AF}"/>
            </c:ext>
          </c:extLst>
        </c:ser>
        <c:ser>
          <c:idx val="1"/>
          <c:order val="2"/>
          <c:tx>
            <c:strRef>
              <c:f>'Grupos '!$C$16</c:f>
              <c:strCache>
                <c:ptCount val="1"/>
                <c:pt idx="0">
                  <c:v>Pressão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numCol="1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'Grupos '!$H$16</c:f>
              <c:numCache>
                <c:formatCode>0.000</c:formatCode>
                <c:ptCount val="1"/>
                <c:pt idx="0">
                  <c:v>0.14285714285714285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A43-45BA-954E-1CE39AB574AF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673451840"/>
        <c:axId val="673448888"/>
      </c:barChart>
      <c:catAx>
        <c:axId val="67345184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673448888"/>
        <c:crosses val="autoZero"/>
        <c:auto val="1"/>
        <c:lblAlgn val="ctr"/>
        <c:lblOffset val="100"/>
        <c:noMultiLvlLbl val="0"/>
      </c:catAx>
      <c:valAx>
        <c:axId val="673448888"/>
        <c:scaling>
          <c:orientation val="minMax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6734518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Peso das Variáveis Fragilidades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3.8851721816440497E-2"/>
          <c:y val="0.19014267185473407"/>
          <c:w val="0.89650396922536679"/>
          <c:h val="0.5717769130998703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'Variáveis Qualidade'!$B$18</c:f>
              <c:strCache>
                <c:ptCount val="1"/>
                <c:pt idx="0">
                  <c:v>Sedimentos</c:v>
                </c:pt>
              </c:strCache>
            </c:strRef>
          </c:tx>
          <c:spPr>
            <a:solidFill>
              <a:schemeClr val="accent1">
                <a:lumMod val="75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'Variáveis Qualidade'!$I$18</c:f>
              <c:numCache>
                <c:formatCode>0.000</c:formatCode>
                <c:ptCount val="1"/>
                <c:pt idx="0">
                  <c:v>0.53134902670891804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1C-4BC0-BD6E-EA86737728E1}"/>
            </c:ext>
          </c:extLst>
        </c:ser>
        <c:ser>
          <c:idx val="1"/>
          <c:order val="1"/>
          <c:tx>
            <c:strRef>
              <c:f>'Variáveis Qualidade'!$B$19</c:f>
              <c:strCache>
                <c:ptCount val="1"/>
                <c:pt idx="0">
                  <c:v>P Total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numCol="1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'Variáveis Qualidade'!$I$19</c:f>
              <c:numCache>
                <c:formatCode>0.000</c:formatCode>
                <c:ptCount val="1"/>
                <c:pt idx="0">
                  <c:v>0.10061113626075147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D1C-4BC0-BD6E-EA86737728E1}"/>
            </c:ext>
          </c:extLst>
        </c:ser>
        <c:ser>
          <c:idx val="2"/>
          <c:order val="2"/>
          <c:tx>
            <c:strRef>
              <c:f>'Variáveis Qualidade'!$B$20</c:f>
              <c:strCache>
                <c:ptCount val="1"/>
                <c:pt idx="0">
                  <c:v>N Total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'Variáveis Qualidade'!$I$20</c:f>
              <c:numCache>
                <c:formatCode>0.000</c:formatCode>
                <c:ptCount val="1"/>
                <c:pt idx="0">
                  <c:v>0.1276595744680851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D1C-4BC0-BD6E-EA86737728E1}"/>
            </c:ext>
          </c:extLst>
        </c:ser>
        <c:ser>
          <c:idx val="3"/>
          <c:order val="3"/>
          <c:tx>
            <c:strRef>
              <c:f>'Variáveis Qualidade'!$B$21</c:f>
              <c:strCache>
                <c:ptCount val="1"/>
                <c:pt idx="0">
                  <c:v>Disp Hídrica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'Variáveis Qualidade'!$I$21</c:f>
              <c:numCache>
                <c:formatCode>0.000</c:formatCode>
                <c:ptCount val="1"/>
                <c:pt idx="0">
                  <c:v>0.24038026256224534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D1C-4BC0-BD6E-EA86737728E1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673451840"/>
        <c:axId val="673448888"/>
      </c:barChart>
      <c:catAx>
        <c:axId val="67345184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673448888"/>
        <c:crosses val="autoZero"/>
        <c:auto val="1"/>
        <c:lblAlgn val="ctr"/>
        <c:lblOffset val="100"/>
        <c:noMultiLvlLbl val="0"/>
      </c:catAx>
      <c:valAx>
        <c:axId val="673448888"/>
        <c:scaling>
          <c:orientation val="minMax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6734518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Peso das Variáveis de Pressões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'Variáveis Pressões'!$C$17</c:f>
              <c:strCache>
                <c:ptCount val="1"/>
                <c:pt idx="0">
                  <c:v>Distâncias Nascentes</c:v>
                </c:pt>
              </c:strCache>
            </c:strRef>
          </c:tx>
          <c:spPr>
            <a:solidFill>
              <a:srgbClr val="FFFF00"/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'Variáveis Pressões'!$H$17</c:f>
              <c:numCache>
                <c:formatCode>General</c:formatCode>
                <c:ptCount val="1"/>
                <c:pt idx="0">
                  <c:v>0.59734513274336276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56-4732-BAC0-6178ADBE33CD}"/>
            </c:ext>
          </c:extLst>
        </c:ser>
        <c:ser>
          <c:idx val="1"/>
          <c:order val="1"/>
          <c:tx>
            <c:strRef>
              <c:f>'Variáveis Pressões'!$C$18</c:f>
              <c:strCache>
                <c:ptCount val="1"/>
                <c:pt idx="0">
                  <c:v>Distâncias Captações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numCol="1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'Variáveis Pressões'!$H$18</c:f>
              <c:numCache>
                <c:formatCode>General</c:formatCode>
                <c:ptCount val="1"/>
                <c:pt idx="0">
                  <c:v>0.247787610619469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E56-4732-BAC0-6178ADBE33CD}"/>
            </c:ext>
          </c:extLst>
        </c:ser>
        <c:ser>
          <c:idx val="2"/>
          <c:order val="2"/>
          <c:tx>
            <c:strRef>
              <c:f>'Variáveis Pressões'!$C$19</c:f>
              <c:strCache>
                <c:ptCount val="1"/>
                <c:pt idx="0">
                  <c:v>Distâncias Urbanização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'Variáveis Pressões'!$H$19</c:f>
              <c:numCache>
                <c:formatCode>General</c:formatCode>
                <c:ptCount val="1"/>
                <c:pt idx="0">
                  <c:v>0.1548672566371681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E56-4732-BAC0-6178ADBE33CD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673451840"/>
        <c:axId val="673448888"/>
      </c:barChart>
      <c:catAx>
        <c:axId val="67345184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673448888"/>
        <c:crosses val="autoZero"/>
        <c:auto val="1"/>
        <c:lblAlgn val="ctr"/>
        <c:lblOffset val="100"/>
        <c:noMultiLvlLbl val="0"/>
      </c:catAx>
      <c:valAx>
        <c:axId val="673448888"/>
        <c:scaling>
          <c:orientation val="minMax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6734518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Peso das Variáveis Fragilidades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3.8851721816440497E-2"/>
          <c:y val="0.19014267185473407"/>
          <c:w val="0.89650396922536679"/>
          <c:h val="0.5717769130998703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'Variáveis Fragilidades'!$B$18</c:f>
              <c:strCache>
                <c:ptCount val="1"/>
                <c:pt idx="0">
                  <c:v>Formas de Relevo</c:v>
                </c:pt>
              </c:strCache>
            </c:strRef>
          </c:tx>
          <c:spPr>
            <a:solidFill>
              <a:schemeClr val="accent4">
                <a:lumMod val="75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'Variáveis Fragilidades'!$I$18</c:f>
              <c:numCache>
                <c:formatCode>0.000</c:formatCode>
                <c:ptCount val="1"/>
                <c:pt idx="0">
                  <c:v>7.8214147233146847E-2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15-47B5-A565-2F8049EACB82}"/>
            </c:ext>
          </c:extLst>
        </c:ser>
        <c:ser>
          <c:idx val="1"/>
          <c:order val="1"/>
          <c:tx>
            <c:strRef>
              <c:f>'Variáveis Fragilidades'!$B$19</c:f>
              <c:strCache>
                <c:ptCount val="1"/>
                <c:pt idx="0">
                  <c:v>Solos (Erodibilidade)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numCol="1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'Variáveis Fragilidades'!$I$19</c:f>
              <c:numCache>
                <c:formatCode>0.000</c:formatCode>
                <c:ptCount val="1"/>
                <c:pt idx="0">
                  <c:v>0.47692904226444349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715-47B5-A565-2F8049EACB82}"/>
            </c:ext>
          </c:extLst>
        </c:ser>
        <c:ser>
          <c:idx val="2"/>
          <c:order val="2"/>
          <c:tx>
            <c:strRef>
              <c:f>'Variáveis Fragilidades'!$B$20</c:f>
              <c:strCache>
                <c:ptCount val="1"/>
                <c:pt idx="0">
                  <c:v>Declividades</c:v>
                </c:pt>
              </c:strCache>
            </c:strRef>
          </c:tx>
          <c:spPr>
            <a:solidFill>
              <a:srgbClr val="92D050"/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'Variáveis Fragilidades'!$I$20</c:f>
              <c:numCache>
                <c:formatCode>0.000</c:formatCode>
                <c:ptCount val="1"/>
                <c:pt idx="0">
                  <c:v>0.27186617182739709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715-47B5-A565-2F8049EACB82}"/>
            </c:ext>
          </c:extLst>
        </c:ser>
        <c:ser>
          <c:idx val="3"/>
          <c:order val="3"/>
          <c:tx>
            <c:strRef>
              <c:f>'Variáveis Fragilidades'!$B$21</c:f>
              <c:strCache>
                <c:ptCount val="1"/>
                <c:pt idx="0">
                  <c:v>Geologia</c:v>
                </c:pt>
              </c:strCache>
            </c:strRef>
          </c:tx>
          <c:spPr>
            <a:solidFill>
              <a:srgbClr val="7030A0">
                <a:alpha val="85000"/>
              </a:srgb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'Variáveis Fragilidades'!$I$21</c:f>
              <c:numCache>
                <c:formatCode>0.000</c:formatCode>
                <c:ptCount val="1"/>
                <c:pt idx="0">
                  <c:v>0.17299063867501244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715-47B5-A565-2F8049EACB82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673451840"/>
        <c:axId val="673448888"/>
      </c:barChart>
      <c:catAx>
        <c:axId val="67345184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673448888"/>
        <c:crosses val="autoZero"/>
        <c:auto val="1"/>
        <c:lblAlgn val="ctr"/>
        <c:lblOffset val="100"/>
        <c:noMultiLvlLbl val="0"/>
      </c:catAx>
      <c:valAx>
        <c:axId val="673448888"/>
        <c:scaling>
          <c:orientation val="minMax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6734518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Peso para os modelos agrupados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9.312091653372645E-2"/>
          <c:y val="0.13517458169294869"/>
          <c:w val="0.87790976295132883"/>
          <c:h val="0.74018976090057653"/>
        </c:manualLayout>
      </c:layout>
      <c:barChart>
        <c:barDir val="col"/>
        <c:grouping val="stack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8C99-44B4-BCA9-643D54603C6C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4">
                  <a:lumMod val="75000"/>
                  <a:alpha val="8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8C99-44B4-BCA9-643D54603C6C}"/>
              </c:ext>
            </c:extLst>
          </c:dPt>
          <c:cat>
            <c:strLit>
              <c:ptCount val="3"/>
              <c:pt idx="0">
                <c:v>Qualidade</c:v>
              </c:pt>
              <c:pt idx="1">
                <c:v>Pressões</c:v>
              </c:pt>
              <c:pt idx="2">
                <c:v>Fragilidades</c:v>
              </c:pt>
            </c:strLit>
          </c:cat>
          <c:val>
            <c:numRef>
              <c:f>'Pesos do Modelo'!$J$6:$L$6</c:f>
              <c:numCache>
                <c:formatCode>0.000</c:formatCode>
                <c:ptCount val="3"/>
                <c:pt idx="0">
                  <c:v>0.30362801526223887</c:v>
                </c:pt>
                <c:pt idx="1">
                  <c:v>8.5335018963337533E-2</c:v>
                </c:pt>
                <c:pt idx="2">
                  <c:v>2.2346899209470528E-2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23-41D7-869C-58D009FA42BA}"/>
            </c:ext>
          </c:extLst>
        </c:ser>
        <c:ser>
          <c:idx val="1"/>
          <c:order val="1"/>
          <c:spPr>
            <a:solidFill>
              <a:schemeClr val="bg1">
                <a:lumMod val="75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1F24-4394-B111-8E7F866B9E76}"/>
              </c:ext>
            </c:extLst>
          </c:dPt>
          <c:dPt>
            <c:idx val="1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C99-44B4-BCA9-643D54603C6C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8C99-44B4-BCA9-643D54603C6C}"/>
              </c:ext>
            </c:extLst>
          </c:dPt>
          <c:cat>
            <c:strLit>
              <c:ptCount val="3"/>
              <c:pt idx="0">
                <c:v>Qualidade</c:v>
              </c:pt>
              <c:pt idx="1">
                <c:v>Pressões</c:v>
              </c:pt>
              <c:pt idx="2">
                <c:v>Fragilidades</c:v>
              </c:pt>
            </c:strLit>
          </c:cat>
          <c:val>
            <c:numRef>
              <c:f>'Pesos do Modelo'!$J$7:$L$7</c:f>
              <c:numCache>
                <c:formatCode>0.000</c:formatCode>
                <c:ptCount val="3"/>
                <c:pt idx="0">
                  <c:v>5.7492077863286549E-2</c:v>
                </c:pt>
                <c:pt idx="1">
                  <c:v>3.5398230088495568E-2</c:v>
                </c:pt>
                <c:pt idx="2">
                  <c:v>0.13626544064698384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423-41D7-869C-58D009FA42BA}"/>
            </c:ext>
          </c:extLst>
        </c:ser>
        <c:ser>
          <c:idx val="2"/>
          <c:order val="2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8C99-44B4-BCA9-643D54603C6C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1F24-4394-B111-8E7F866B9E76}"/>
              </c:ext>
            </c:extLst>
          </c:dPt>
          <c:dPt>
            <c:idx val="2"/>
            <c:invertIfNegative val="0"/>
            <c:bubble3D val="0"/>
            <c:spPr>
              <a:solidFill>
                <a:srgbClr val="92D050">
                  <a:alpha val="85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8C99-44B4-BCA9-643D54603C6C}"/>
              </c:ext>
            </c:extLst>
          </c:dPt>
          <c:cat>
            <c:strLit>
              <c:ptCount val="3"/>
              <c:pt idx="0">
                <c:v>Qualidade</c:v>
              </c:pt>
              <c:pt idx="1">
                <c:v>Pressões</c:v>
              </c:pt>
              <c:pt idx="2">
                <c:v>Fragilidades</c:v>
              </c:pt>
            </c:strLit>
          </c:cat>
          <c:val>
            <c:numRef>
              <c:f>'Pesos do Modelo'!$J$8:$L$8</c:f>
              <c:numCache>
                <c:formatCode>0.000</c:formatCode>
                <c:ptCount val="3"/>
                <c:pt idx="0">
                  <c:v>7.29483282674772E-2</c:v>
                </c:pt>
                <c:pt idx="1">
                  <c:v>2.2123893805309727E-2</c:v>
                </c:pt>
                <c:pt idx="2">
                  <c:v>7.7676049093542018E-2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423-41D7-869C-58D009FA42BA}"/>
            </c:ext>
          </c:extLst>
        </c:ser>
        <c:ser>
          <c:idx val="3"/>
          <c:order val="3"/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Pt>
            <c:idx val="2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E-1F24-4394-B111-8E7F866B9E76}"/>
              </c:ext>
            </c:extLst>
          </c:dPt>
          <c:cat>
            <c:strLit>
              <c:ptCount val="3"/>
              <c:pt idx="0">
                <c:v>Qualidade</c:v>
              </c:pt>
              <c:pt idx="1">
                <c:v>Pressões</c:v>
              </c:pt>
              <c:pt idx="2">
                <c:v>Fragilidades</c:v>
              </c:pt>
            </c:strLit>
          </c:cat>
          <c:val>
            <c:numRef>
              <c:f>'Pesos do Modelo'!$J$9:$L$9</c:f>
              <c:numCache>
                <c:formatCode>0.000</c:formatCode>
                <c:ptCount val="3"/>
                <c:pt idx="0">
                  <c:v>0.13736015003556876</c:v>
                </c:pt>
                <c:pt idx="1">
                  <c:v>0</c:v>
                </c:pt>
                <c:pt idx="2">
                  <c:v>4.9425896764289268E-2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423-41D7-869C-58D009FA42BA}"/>
            </c:ext>
          </c:extLst>
        </c:ser>
        <c:ser>
          <c:idx val="4"/>
          <c:order val="4"/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Pt>
            <c:idx val="2"/>
            <c:invertIfNegative val="0"/>
            <c:bubble3D val="0"/>
            <c:spPr>
              <a:solidFill>
                <a:srgbClr val="7030A0">
                  <a:alpha val="85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8C99-44B4-BCA9-643D54603C6C}"/>
              </c:ext>
            </c:extLst>
          </c:dPt>
          <c:cat>
            <c:strLit>
              <c:ptCount val="3"/>
              <c:pt idx="0">
                <c:v>Qualidade</c:v>
              </c:pt>
              <c:pt idx="1">
                <c:v>Pressões</c:v>
              </c:pt>
              <c:pt idx="2">
                <c:v>Fragilidades</c:v>
              </c:pt>
            </c:strLit>
          </c:cat>
          <c:val>
            <c:numRef>
              <c:f>'Pesos do Modelo'!$J$10:$L$10</c:f>
              <c:numCache>
                <c:formatCode>0.000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423-41D7-869C-58D009FA42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63196448"/>
        <c:axId val="663198416"/>
      </c:barChart>
      <c:catAx>
        <c:axId val="6631964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663198416"/>
        <c:crosses val="autoZero"/>
        <c:auto val="1"/>
        <c:lblAlgn val="ctr"/>
        <c:lblOffset val="100"/>
        <c:noMultiLvlLbl val="0"/>
      </c:catAx>
      <c:valAx>
        <c:axId val="6631984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6631964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Drop" dropStyle="combo" dx="22" fmlaLink="$D$5" fmlaRange="Auxiliar!$A$13:$A$14" noThreeD="1" sel="1" val="0"/>
</file>

<file path=xl/ctrlProps/ctrlProp10.xml><?xml version="1.0" encoding="utf-8"?>
<formControlPr xmlns="http://schemas.microsoft.com/office/spreadsheetml/2009/9/main" objectType="Drop" dropLines="9" dropStyle="combo" dx="22" fmlaLink="$B$3" fmlaRange="Auxiliar!$B$1:$B$9" noThreeD="1" sel="5" val="0"/>
</file>

<file path=xl/ctrlProps/ctrlProp11.xml><?xml version="1.0" encoding="utf-8"?>
<formControlPr xmlns="http://schemas.microsoft.com/office/spreadsheetml/2009/9/main" objectType="Drop" dropLines="9" dropStyle="combo" dx="22" fmlaLink="$B$4" fmlaRange="Auxiliar!$B$1:$B$9" noThreeD="1" sel="3" val="0"/>
</file>

<file path=xl/ctrlProps/ctrlProp12.xml><?xml version="1.0" encoding="utf-8"?>
<formControlPr xmlns="http://schemas.microsoft.com/office/spreadsheetml/2009/9/main" objectType="Drop" dropLines="9" dropStyle="combo" dx="22" fmlaLink="$B$5" fmlaRange="Auxiliar!$B$1:$B$9" noThreeD="1" sel="3" val="0"/>
</file>

<file path=xl/ctrlProps/ctrlProp13.xml><?xml version="1.0" encoding="utf-8"?>
<formControlPr xmlns="http://schemas.microsoft.com/office/spreadsheetml/2009/9/main" objectType="Drop" dropStyle="combo" dx="22" fmlaLink="$A$6" fmlaRange="Auxiliar!$A$27:$A$28" noThreeD="1" sel="2" val="0"/>
</file>

<file path=xl/ctrlProps/ctrlProp14.xml><?xml version="1.0" encoding="utf-8"?>
<formControlPr xmlns="http://schemas.microsoft.com/office/spreadsheetml/2009/9/main" objectType="Drop" dropLines="9" dropStyle="combo" dx="22" fmlaLink="$B$6" fmlaRange="Auxiliar!$B$1:$B$9" noThreeD="1" sel="1" val="0"/>
</file>

<file path=xl/ctrlProps/ctrlProp15.xml><?xml version="1.0" encoding="utf-8"?>
<formControlPr xmlns="http://schemas.microsoft.com/office/spreadsheetml/2009/9/main" objectType="Drop" dropStyle="combo" dx="22" fmlaLink="$A$7" fmlaRange="Auxiliar!$A$29:$A$30" noThreeD="1" sel="2" val="0"/>
</file>

<file path=xl/ctrlProps/ctrlProp16.xml><?xml version="1.0" encoding="utf-8"?>
<formControlPr xmlns="http://schemas.microsoft.com/office/spreadsheetml/2009/9/main" objectType="Drop" dropLines="9" dropStyle="combo" dx="22" fmlaLink="$B$7" fmlaRange="Auxiliar!$B$1:$B$9" noThreeD="1" sel="3" val="0"/>
</file>

<file path=xl/ctrlProps/ctrlProp17.xml><?xml version="1.0" encoding="utf-8"?>
<formControlPr xmlns="http://schemas.microsoft.com/office/spreadsheetml/2009/9/main" objectType="Drop" dropStyle="combo" dx="22" fmlaLink="$A$8" fmlaRange="Auxiliar!$A$31:$A$32" noThreeD="1" sel="2" val="0"/>
</file>

<file path=xl/ctrlProps/ctrlProp18.xml><?xml version="1.0" encoding="utf-8"?>
<formControlPr xmlns="http://schemas.microsoft.com/office/spreadsheetml/2009/9/main" objectType="Drop" dropLines="9" dropStyle="combo" dx="22" fmlaLink="$B$8" fmlaRange="Auxiliar!$B$1:$B$9" noThreeD="1" sel="2" val="0"/>
</file>

<file path=xl/ctrlProps/ctrlProp19.xml><?xml version="1.0" encoding="utf-8"?>
<formControlPr xmlns="http://schemas.microsoft.com/office/spreadsheetml/2009/9/main" objectType="Drop" dropStyle="combo" dx="22" fmlaLink="$D$5" fmlaRange="Auxiliar!$A$36:$A$37" noThreeD="1" sel="1" val="0"/>
</file>

<file path=xl/ctrlProps/ctrlProp2.xml><?xml version="1.0" encoding="utf-8"?>
<formControlPr xmlns="http://schemas.microsoft.com/office/spreadsheetml/2009/9/main" objectType="Drop" dropStyle="combo" dx="22" fmlaLink="$D$6" fmlaRange="Auxiliar!$A$15:$A$16" noThreeD="1" sel="1" val="0"/>
</file>

<file path=xl/ctrlProps/ctrlProp20.xml><?xml version="1.0" encoding="utf-8"?>
<formControlPr xmlns="http://schemas.microsoft.com/office/spreadsheetml/2009/9/main" objectType="Drop" dropStyle="combo" dx="22" fmlaLink="$D$6" fmlaRange="Auxiliar!$A$38:$A$39" noThreeD="1" sel="1" val="0"/>
</file>

<file path=xl/ctrlProps/ctrlProp21.xml><?xml version="1.0" encoding="utf-8"?>
<formControlPr xmlns="http://schemas.microsoft.com/office/spreadsheetml/2009/9/main" objectType="Drop" dropStyle="combo" dx="22" fmlaLink="$D$7" fmlaRange="Auxiliar!$A$40:$A$41" noThreeD="1" sel="1" val="0"/>
</file>

<file path=xl/ctrlProps/ctrlProp22.xml><?xml version="1.0" encoding="utf-8"?>
<formControlPr xmlns="http://schemas.microsoft.com/office/spreadsheetml/2009/9/main" objectType="Drop" dropLines="9" dropStyle="combo" dx="22" fmlaLink="$E$5" fmlaRange="Auxiliar!$B$1:$B$9" noThreeD="1" sel="3" val="0"/>
</file>

<file path=xl/ctrlProps/ctrlProp23.xml><?xml version="1.0" encoding="utf-8"?>
<formControlPr xmlns="http://schemas.microsoft.com/office/spreadsheetml/2009/9/main" objectType="Drop" dropLines="9" dropStyle="combo" dx="22" fmlaLink="$E$6" fmlaRange="Auxiliar!$B$1:$B$9" noThreeD="1" sel="3" val="0"/>
</file>

<file path=xl/ctrlProps/ctrlProp24.xml><?xml version="1.0" encoding="utf-8"?>
<formControlPr xmlns="http://schemas.microsoft.com/office/spreadsheetml/2009/9/main" objectType="Drop" dropLines="9" dropStyle="combo" dx="22" fmlaLink="$E$7" fmlaRange="Auxiliar!$B$1:$B$9" noThreeD="1" sel="2" val="0"/>
</file>

<file path=xl/ctrlProps/ctrlProp25.xml><?xml version="1.0" encoding="utf-8"?>
<formControlPr xmlns="http://schemas.microsoft.com/office/spreadsheetml/2009/9/main" objectType="Drop" dropStyle="combo" dx="22" fmlaLink="$A$3" fmlaRange="Auxiliar!$A$44:$A$45" noThreeD="1" sel="2" val="0"/>
</file>

<file path=xl/ctrlProps/ctrlProp26.xml><?xml version="1.0" encoding="utf-8"?>
<formControlPr xmlns="http://schemas.microsoft.com/office/spreadsheetml/2009/9/main" objectType="Drop" dropStyle="combo" dx="22" fmlaLink="$A$4" fmlaRange="Auxiliar!$A$46:$A$47" noThreeD="1" sel="2" val="0"/>
</file>

<file path=xl/ctrlProps/ctrlProp27.xml><?xml version="1.0" encoding="utf-8"?>
<formControlPr xmlns="http://schemas.microsoft.com/office/spreadsheetml/2009/9/main" objectType="Drop" dropStyle="combo" dx="22" fmlaLink="$A$5" fmlaRange="Auxiliar!$A$48:$A$49" noThreeD="1" sel="2" val="0"/>
</file>

<file path=xl/ctrlProps/ctrlProp28.xml><?xml version="1.0" encoding="utf-8"?>
<formControlPr xmlns="http://schemas.microsoft.com/office/spreadsheetml/2009/9/main" objectType="Drop" dropLines="9" dropStyle="combo" dx="22" fmlaLink="$B$3" fmlaRange="Auxiliar!$B$1:$B$9" noThreeD="1" sel="5" val="0"/>
</file>

<file path=xl/ctrlProps/ctrlProp29.xml><?xml version="1.0" encoding="utf-8"?>
<formControlPr xmlns="http://schemas.microsoft.com/office/spreadsheetml/2009/9/main" objectType="Drop" dropLines="9" dropStyle="combo" dx="22" fmlaLink="$B$4" fmlaRange="Auxiliar!$B$1:$B$9" noThreeD="1" sel="3" val="0"/>
</file>

<file path=xl/ctrlProps/ctrlProp3.xml><?xml version="1.0" encoding="utf-8"?>
<formControlPr xmlns="http://schemas.microsoft.com/office/spreadsheetml/2009/9/main" objectType="Drop" dropStyle="combo" dx="22" fmlaLink="$D$7" fmlaRange="Auxiliar!$A$17:$A$18" noThreeD="1" sel="2" val="0"/>
</file>

<file path=xl/ctrlProps/ctrlProp30.xml><?xml version="1.0" encoding="utf-8"?>
<formControlPr xmlns="http://schemas.microsoft.com/office/spreadsheetml/2009/9/main" objectType="Drop" dropLines="9" dropStyle="combo" dx="22" fmlaLink="$B$5" fmlaRange="Auxiliar!$B$1:$B$9" noThreeD="1" sel="3" val="0"/>
</file>

<file path=xl/ctrlProps/ctrlProp31.xml><?xml version="1.0" encoding="utf-8"?>
<formControlPr xmlns="http://schemas.microsoft.com/office/spreadsheetml/2009/9/main" objectType="Drop" dropStyle="combo" dx="22" fmlaLink="$A$6" fmlaRange="Auxiliar!$A$50:$A$51" noThreeD="1" sel="1" val="0"/>
</file>

<file path=xl/ctrlProps/ctrlProp32.xml><?xml version="1.0" encoding="utf-8"?>
<formControlPr xmlns="http://schemas.microsoft.com/office/spreadsheetml/2009/9/main" objectType="Drop" dropLines="9" dropStyle="combo" dx="22" fmlaLink="$B$6" fmlaRange="Auxiliar!$B$1:$B$9" noThreeD="1" sel="2" val="0"/>
</file>

<file path=xl/ctrlProps/ctrlProp33.xml><?xml version="1.0" encoding="utf-8"?>
<formControlPr xmlns="http://schemas.microsoft.com/office/spreadsheetml/2009/9/main" objectType="Drop" dropStyle="combo" dx="22" fmlaLink="$A$7" fmlaRange="Auxiliar!$A$52:$A$53" noThreeD="1" sel="1" val="0"/>
</file>

<file path=xl/ctrlProps/ctrlProp34.xml><?xml version="1.0" encoding="utf-8"?>
<formControlPr xmlns="http://schemas.microsoft.com/office/spreadsheetml/2009/9/main" objectType="Drop" dropLines="9" dropStyle="combo" dx="22" fmlaLink="$B$7" fmlaRange="Auxiliar!$B$1:$B$9" noThreeD="1" sel="3" val="0"/>
</file>

<file path=xl/ctrlProps/ctrlProp35.xml><?xml version="1.0" encoding="utf-8"?>
<formControlPr xmlns="http://schemas.microsoft.com/office/spreadsheetml/2009/9/main" objectType="Drop" dropStyle="combo" dx="22" fmlaLink="$A$8" fmlaRange="Auxiliar!$A$54:$A$55" noThreeD="1" sel="1" val="0"/>
</file>

<file path=xl/ctrlProps/ctrlProp36.xml><?xml version="1.0" encoding="utf-8"?>
<formControlPr xmlns="http://schemas.microsoft.com/office/spreadsheetml/2009/9/main" objectType="Drop" dropLines="9" dropStyle="combo" dx="22" fmlaLink="$B$8" fmlaRange="Auxiliar!$B$1:$B$9" noThreeD="1" sel="2" val="0"/>
</file>

<file path=xl/ctrlProps/ctrlProp4.xml><?xml version="1.0" encoding="utf-8"?>
<formControlPr xmlns="http://schemas.microsoft.com/office/spreadsheetml/2009/9/main" objectType="Drop" dropLines="9" dropStyle="combo" dx="22" fmlaLink="$E$5" fmlaRange="Auxiliar!$B$1:$B$9" noThreeD="1" sel="4" val="0"/>
</file>

<file path=xl/ctrlProps/ctrlProp5.xml><?xml version="1.0" encoding="utf-8"?>
<formControlPr xmlns="http://schemas.microsoft.com/office/spreadsheetml/2009/9/main" objectType="Drop" dropLines="9" dropStyle="combo" dx="22" fmlaLink="$E$6" fmlaRange="Auxiliar!$B$1:$B$9" noThreeD="1" sel="2" val="0"/>
</file>

<file path=xl/ctrlProps/ctrlProp6.xml><?xml version="1.0" encoding="utf-8"?>
<formControlPr xmlns="http://schemas.microsoft.com/office/spreadsheetml/2009/9/main" objectType="Drop" dropLines="9" dropStyle="combo" dx="22" fmlaLink="$E$7" fmlaRange="Auxiliar!$B$1:$B$9" noThreeD="1" sel="2" val="0"/>
</file>

<file path=xl/ctrlProps/ctrlProp7.xml><?xml version="1.0" encoding="utf-8"?>
<formControlPr xmlns="http://schemas.microsoft.com/office/spreadsheetml/2009/9/main" objectType="Drop" dropStyle="combo" dx="22" fmlaLink="$A$3" fmlaRange="Auxiliar!$A$21:$A$22" noThreeD="1" sel="1" val="0"/>
</file>

<file path=xl/ctrlProps/ctrlProp8.xml><?xml version="1.0" encoding="utf-8"?>
<formControlPr xmlns="http://schemas.microsoft.com/office/spreadsheetml/2009/9/main" objectType="Drop" dropStyle="combo" dx="22" fmlaLink="$A$4" fmlaRange="Auxiliar!$A$23:$A$24" noThreeD="1" sel="1" val="0"/>
</file>

<file path=xl/ctrlProps/ctrlProp9.xml><?xml version="1.0" encoding="utf-8"?>
<formControlPr xmlns="http://schemas.microsoft.com/office/spreadsheetml/2009/9/main" objectType="Drop" dropStyle="combo" dx="22" fmlaLink="$A$5" fmlaRange="Auxiliar!$A$25:$A$26" noThreeD="1" sel="1" val="0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2.emf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image" Target="../media/image2.emf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image" Target="../media/image2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56676</xdr:rowOff>
    </xdr:from>
    <xdr:to>
      <xdr:col>13</xdr:col>
      <xdr:colOff>104775</xdr:colOff>
      <xdr:row>21</xdr:row>
      <xdr:rowOff>104773</xdr:rowOff>
    </xdr:to>
    <xdr:pic>
      <xdr:nvPicPr>
        <xdr:cNvPr id="6" name="Imagem 5" descr="APLICAÇÃO DO ANALYTIC HIERARCHY PROCESS PARA A TOMADA DE DECISÕES ...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" y="56676"/>
          <a:ext cx="7391400" cy="42200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47625</xdr:colOff>
      <xdr:row>23</xdr:row>
      <xdr:rowOff>47624</xdr:rowOff>
    </xdr:from>
    <xdr:to>
      <xdr:col>13</xdr:col>
      <xdr:colOff>29750</xdr:colOff>
      <xdr:row>38</xdr:row>
      <xdr:rowOff>76199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" y="4743449"/>
          <a:ext cx="7297325" cy="2886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123825</xdr:colOff>
          <xdr:row>2</xdr:row>
          <xdr:rowOff>180975</xdr:rowOff>
        </xdr:from>
        <xdr:to>
          <xdr:col>10</xdr:col>
          <xdr:colOff>1343025</xdr:colOff>
          <xdr:row>4</xdr:row>
          <xdr:rowOff>38100</xdr:rowOff>
        </xdr:to>
        <xdr:sp macro="" textlink="">
          <xdr:nvSpPr>
            <xdr:cNvPr id="4097" name="Drop Down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1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0</xdr:colOff>
      <xdr:row>0</xdr:row>
      <xdr:rowOff>0</xdr:rowOff>
    </xdr:from>
    <xdr:to>
      <xdr:col>9</xdr:col>
      <xdr:colOff>1016167</xdr:colOff>
      <xdr:row>12</xdr:row>
      <xdr:rowOff>47625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502567" cy="2571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123825</xdr:colOff>
          <xdr:row>4</xdr:row>
          <xdr:rowOff>180975</xdr:rowOff>
        </xdr:from>
        <xdr:to>
          <xdr:col>10</xdr:col>
          <xdr:colOff>1343025</xdr:colOff>
          <xdr:row>6</xdr:row>
          <xdr:rowOff>38100</xdr:rowOff>
        </xdr:to>
        <xdr:sp macro="" textlink="">
          <xdr:nvSpPr>
            <xdr:cNvPr id="4098" name="Drop Down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1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123825</xdr:colOff>
          <xdr:row>7</xdr:row>
          <xdr:rowOff>9525</xdr:rowOff>
        </xdr:from>
        <xdr:to>
          <xdr:col>10</xdr:col>
          <xdr:colOff>1343025</xdr:colOff>
          <xdr:row>8</xdr:row>
          <xdr:rowOff>57150</xdr:rowOff>
        </xdr:to>
        <xdr:sp macro="" textlink="">
          <xdr:nvSpPr>
            <xdr:cNvPr id="4099" name="Drop Down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1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1428750</xdr:colOff>
          <xdr:row>3</xdr:row>
          <xdr:rowOff>0</xdr:rowOff>
        </xdr:from>
        <xdr:to>
          <xdr:col>14</xdr:col>
          <xdr:colOff>457200</xdr:colOff>
          <xdr:row>4</xdr:row>
          <xdr:rowOff>28575</xdr:rowOff>
        </xdr:to>
        <xdr:sp macro="" textlink="">
          <xdr:nvSpPr>
            <xdr:cNvPr id="4100" name="Drop Down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1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1428750</xdr:colOff>
          <xdr:row>4</xdr:row>
          <xdr:rowOff>180975</xdr:rowOff>
        </xdr:from>
        <xdr:to>
          <xdr:col>14</xdr:col>
          <xdr:colOff>457200</xdr:colOff>
          <xdr:row>6</xdr:row>
          <xdr:rowOff>19050</xdr:rowOff>
        </xdr:to>
        <xdr:sp macro="" textlink="">
          <xdr:nvSpPr>
            <xdr:cNvPr id="4101" name="Drop Down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1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1428750</xdr:colOff>
          <xdr:row>7</xdr:row>
          <xdr:rowOff>0</xdr:rowOff>
        </xdr:from>
        <xdr:to>
          <xdr:col>14</xdr:col>
          <xdr:colOff>457200</xdr:colOff>
          <xdr:row>8</xdr:row>
          <xdr:rowOff>28575</xdr:rowOff>
        </xdr:to>
        <xdr:sp macro="" textlink="">
          <xdr:nvSpPr>
            <xdr:cNvPr id="4102" name="Drop Down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1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8</xdr:col>
      <xdr:colOff>262764</xdr:colOff>
      <xdr:row>13</xdr:row>
      <xdr:rowOff>75371</xdr:rowOff>
    </xdr:from>
    <xdr:to>
      <xdr:col>12</xdr:col>
      <xdr:colOff>511035</xdr:colOff>
      <xdr:row>28</xdr:row>
      <xdr:rowOff>84897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123825</xdr:colOff>
          <xdr:row>10</xdr:row>
          <xdr:rowOff>180975</xdr:rowOff>
        </xdr:from>
        <xdr:to>
          <xdr:col>10</xdr:col>
          <xdr:colOff>1343025</xdr:colOff>
          <xdr:row>12</xdr:row>
          <xdr:rowOff>38100</xdr:rowOff>
        </xdr:to>
        <xdr:sp macro="" textlink="">
          <xdr:nvSpPr>
            <xdr:cNvPr id="13313" name="Drop Down 1" hidden="1">
              <a:extLst>
                <a:ext uri="{63B3BB69-23CF-44E3-9099-C40C66FF867C}">
                  <a14:compatExt spid="_x0000_s13313"/>
                </a:ext>
                <a:ext uri="{FF2B5EF4-FFF2-40B4-BE49-F238E27FC236}">
                  <a16:creationId xmlns:a16="http://schemas.microsoft.com/office/drawing/2014/main" id="{910BCFA6-FE76-4048-8CC1-F227CCB760E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0</xdr:colOff>
      <xdr:row>0</xdr:row>
      <xdr:rowOff>0</xdr:rowOff>
    </xdr:from>
    <xdr:to>
      <xdr:col>10</xdr:col>
      <xdr:colOff>7835</xdr:colOff>
      <xdr:row>14</xdr:row>
      <xdr:rowOff>161925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3FDD9F06-2E1E-445C-A295-800F64B813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465910" cy="3067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123825</xdr:colOff>
          <xdr:row>12</xdr:row>
          <xdr:rowOff>180975</xdr:rowOff>
        </xdr:from>
        <xdr:to>
          <xdr:col>10</xdr:col>
          <xdr:colOff>1343025</xdr:colOff>
          <xdr:row>14</xdr:row>
          <xdr:rowOff>38100</xdr:rowOff>
        </xdr:to>
        <xdr:sp macro="" textlink="">
          <xdr:nvSpPr>
            <xdr:cNvPr id="13314" name="Drop Down 2" hidden="1">
              <a:extLst>
                <a:ext uri="{63B3BB69-23CF-44E3-9099-C40C66FF867C}">
                  <a14:compatExt spid="_x0000_s13314"/>
                </a:ext>
                <a:ext uri="{FF2B5EF4-FFF2-40B4-BE49-F238E27FC236}">
                  <a16:creationId xmlns:a16="http://schemas.microsoft.com/office/drawing/2014/main" id="{C4A07D35-8016-49E9-8CDB-CE153D2ECE7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123825</xdr:colOff>
          <xdr:row>15</xdr:row>
          <xdr:rowOff>9525</xdr:rowOff>
        </xdr:from>
        <xdr:to>
          <xdr:col>10</xdr:col>
          <xdr:colOff>1343025</xdr:colOff>
          <xdr:row>16</xdr:row>
          <xdr:rowOff>57150</xdr:rowOff>
        </xdr:to>
        <xdr:sp macro="" textlink="">
          <xdr:nvSpPr>
            <xdr:cNvPr id="13315" name="Drop Down 3" hidden="1">
              <a:extLst>
                <a:ext uri="{63B3BB69-23CF-44E3-9099-C40C66FF867C}">
                  <a14:compatExt spid="_x0000_s13315"/>
                </a:ext>
                <a:ext uri="{FF2B5EF4-FFF2-40B4-BE49-F238E27FC236}">
                  <a16:creationId xmlns:a16="http://schemas.microsoft.com/office/drawing/2014/main" id="{F4130934-8A3D-4EFD-BFD3-41EF7BA18B2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1428750</xdr:colOff>
          <xdr:row>11</xdr:row>
          <xdr:rowOff>0</xdr:rowOff>
        </xdr:from>
        <xdr:to>
          <xdr:col>14</xdr:col>
          <xdr:colOff>571500</xdr:colOff>
          <xdr:row>12</xdr:row>
          <xdr:rowOff>28575</xdr:rowOff>
        </xdr:to>
        <xdr:sp macro="" textlink="">
          <xdr:nvSpPr>
            <xdr:cNvPr id="13316" name="Drop Down 4" hidden="1">
              <a:extLst>
                <a:ext uri="{63B3BB69-23CF-44E3-9099-C40C66FF867C}">
                  <a14:compatExt spid="_x0000_s13316"/>
                </a:ext>
                <a:ext uri="{FF2B5EF4-FFF2-40B4-BE49-F238E27FC236}">
                  <a16:creationId xmlns:a16="http://schemas.microsoft.com/office/drawing/2014/main" id="{7AC4BCA9-6597-470B-B7FB-109ECC3B14B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1428750</xdr:colOff>
          <xdr:row>12</xdr:row>
          <xdr:rowOff>180975</xdr:rowOff>
        </xdr:from>
        <xdr:to>
          <xdr:col>14</xdr:col>
          <xdr:colOff>571500</xdr:colOff>
          <xdr:row>14</xdr:row>
          <xdr:rowOff>19050</xdr:rowOff>
        </xdr:to>
        <xdr:sp macro="" textlink="">
          <xdr:nvSpPr>
            <xdr:cNvPr id="13317" name="Drop Down 5" hidden="1">
              <a:extLst>
                <a:ext uri="{63B3BB69-23CF-44E3-9099-C40C66FF867C}">
                  <a14:compatExt spid="_x0000_s13317"/>
                </a:ext>
                <a:ext uri="{FF2B5EF4-FFF2-40B4-BE49-F238E27FC236}">
                  <a16:creationId xmlns:a16="http://schemas.microsoft.com/office/drawing/2014/main" id="{52C7572F-B4D7-4C4A-AF61-CA5B9FD4BED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1428750</xdr:colOff>
          <xdr:row>15</xdr:row>
          <xdr:rowOff>0</xdr:rowOff>
        </xdr:from>
        <xdr:to>
          <xdr:col>14</xdr:col>
          <xdr:colOff>571500</xdr:colOff>
          <xdr:row>16</xdr:row>
          <xdr:rowOff>28575</xdr:rowOff>
        </xdr:to>
        <xdr:sp macro="" textlink="">
          <xdr:nvSpPr>
            <xdr:cNvPr id="13318" name="Drop Down 6" hidden="1">
              <a:extLst>
                <a:ext uri="{63B3BB69-23CF-44E3-9099-C40C66FF867C}">
                  <a14:compatExt spid="_x0000_s13318"/>
                </a:ext>
                <a:ext uri="{FF2B5EF4-FFF2-40B4-BE49-F238E27FC236}">
                  <a16:creationId xmlns:a16="http://schemas.microsoft.com/office/drawing/2014/main" id="{D5E0290C-9C75-407F-A428-7284FCC1DB0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395287</xdr:colOff>
      <xdr:row>22</xdr:row>
      <xdr:rowOff>38099</xdr:rowOff>
    </xdr:from>
    <xdr:to>
      <xdr:col>8</xdr:col>
      <xdr:colOff>9526</xdr:colOff>
      <xdr:row>36</xdr:row>
      <xdr:rowOff>171450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A8F997A1-AF65-4625-941C-86560565A4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123825</xdr:colOff>
          <xdr:row>17</xdr:row>
          <xdr:rowOff>9525</xdr:rowOff>
        </xdr:from>
        <xdr:to>
          <xdr:col>10</xdr:col>
          <xdr:colOff>1343025</xdr:colOff>
          <xdr:row>18</xdr:row>
          <xdr:rowOff>57150</xdr:rowOff>
        </xdr:to>
        <xdr:sp macro="" textlink="">
          <xdr:nvSpPr>
            <xdr:cNvPr id="13319" name="Drop Down 7" hidden="1">
              <a:extLst>
                <a:ext uri="{63B3BB69-23CF-44E3-9099-C40C66FF867C}">
                  <a14:compatExt spid="_x0000_s13319"/>
                </a:ext>
                <a:ext uri="{FF2B5EF4-FFF2-40B4-BE49-F238E27FC236}">
                  <a16:creationId xmlns:a16="http://schemas.microsoft.com/office/drawing/2014/main" id="{FB9C8BE3-6BA3-432F-B645-6829E28E27C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17</xdr:row>
          <xdr:rowOff>9525</xdr:rowOff>
        </xdr:from>
        <xdr:to>
          <xdr:col>14</xdr:col>
          <xdr:colOff>581025</xdr:colOff>
          <xdr:row>18</xdr:row>
          <xdr:rowOff>38100</xdr:rowOff>
        </xdr:to>
        <xdr:sp macro="" textlink="">
          <xdr:nvSpPr>
            <xdr:cNvPr id="13320" name="Drop Down 8" hidden="1">
              <a:extLst>
                <a:ext uri="{63B3BB69-23CF-44E3-9099-C40C66FF867C}">
                  <a14:compatExt spid="_x0000_s13320"/>
                </a:ext>
                <a:ext uri="{FF2B5EF4-FFF2-40B4-BE49-F238E27FC236}">
                  <a16:creationId xmlns:a16="http://schemas.microsoft.com/office/drawing/2014/main" id="{3200A7E0-32D2-4AA6-9045-814760BD67C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123825</xdr:colOff>
          <xdr:row>19</xdr:row>
          <xdr:rowOff>9525</xdr:rowOff>
        </xdr:from>
        <xdr:to>
          <xdr:col>10</xdr:col>
          <xdr:colOff>1343025</xdr:colOff>
          <xdr:row>20</xdr:row>
          <xdr:rowOff>57150</xdr:rowOff>
        </xdr:to>
        <xdr:sp macro="" textlink="">
          <xdr:nvSpPr>
            <xdr:cNvPr id="13321" name="Drop Down 9" hidden="1">
              <a:extLst>
                <a:ext uri="{63B3BB69-23CF-44E3-9099-C40C66FF867C}">
                  <a14:compatExt spid="_x0000_s13321"/>
                </a:ext>
                <a:ext uri="{FF2B5EF4-FFF2-40B4-BE49-F238E27FC236}">
                  <a16:creationId xmlns:a16="http://schemas.microsoft.com/office/drawing/2014/main" id="{22C7F249-CF7F-4DC9-932D-B381FF81A90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19</xdr:row>
          <xdr:rowOff>9525</xdr:rowOff>
        </xdr:from>
        <xdr:to>
          <xdr:col>14</xdr:col>
          <xdr:colOff>581025</xdr:colOff>
          <xdr:row>20</xdr:row>
          <xdr:rowOff>38100</xdr:rowOff>
        </xdr:to>
        <xdr:sp macro="" textlink="">
          <xdr:nvSpPr>
            <xdr:cNvPr id="13322" name="Drop Down 10" hidden="1">
              <a:extLst>
                <a:ext uri="{63B3BB69-23CF-44E3-9099-C40C66FF867C}">
                  <a14:compatExt spid="_x0000_s13322"/>
                </a:ext>
                <a:ext uri="{FF2B5EF4-FFF2-40B4-BE49-F238E27FC236}">
                  <a16:creationId xmlns:a16="http://schemas.microsoft.com/office/drawing/2014/main" id="{30F66A69-9D7D-460E-943C-81BF9FE77A8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123825</xdr:colOff>
          <xdr:row>21</xdr:row>
          <xdr:rowOff>9525</xdr:rowOff>
        </xdr:from>
        <xdr:to>
          <xdr:col>10</xdr:col>
          <xdr:colOff>1343025</xdr:colOff>
          <xdr:row>22</xdr:row>
          <xdr:rowOff>57150</xdr:rowOff>
        </xdr:to>
        <xdr:sp macro="" textlink="">
          <xdr:nvSpPr>
            <xdr:cNvPr id="13323" name="Drop Down 11" hidden="1">
              <a:extLst>
                <a:ext uri="{63B3BB69-23CF-44E3-9099-C40C66FF867C}">
                  <a14:compatExt spid="_x0000_s13323"/>
                </a:ext>
                <a:ext uri="{FF2B5EF4-FFF2-40B4-BE49-F238E27FC236}">
                  <a16:creationId xmlns:a16="http://schemas.microsoft.com/office/drawing/2014/main" id="{4645C541-ECD7-4BE1-8FEA-7F7D9AEA623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21</xdr:row>
          <xdr:rowOff>9525</xdr:rowOff>
        </xdr:from>
        <xdr:to>
          <xdr:col>14</xdr:col>
          <xdr:colOff>581025</xdr:colOff>
          <xdr:row>22</xdr:row>
          <xdr:rowOff>38100</xdr:rowOff>
        </xdr:to>
        <xdr:sp macro="" textlink="">
          <xdr:nvSpPr>
            <xdr:cNvPr id="13324" name="Drop Down 12" hidden="1">
              <a:extLst>
                <a:ext uri="{63B3BB69-23CF-44E3-9099-C40C66FF867C}">
                  <a14:compatExt spid="_x0000_s13324"/>
                </a:ext>
                <a:ext uri="{FF2B5EF4-FFF2-40B4-BE49-F238E27FC236}">
                  <a16:creationId xmlns:a16="http://schemas.microsoft.com/office/drawing/2014/main" id="{017A01E3-AB68-4A86-B828-8B5BB639263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123825</xdr:colOff>
          <xdr:row>13</xdr:row>
          <xdr:rowOff>180975</xdr:rowOff>
        </xdr:from>
        <xdr:to>
          <xdr:col>10</xdr:col>
          <xdr:colOff>1343025</xdr:colOff>
          <xdr:row>15</xdr:row>
          <xdr:rowOff>38100</xdr:rowOff>
        </xdr:to>
        <xdr:sp macro="" textlink="">
          <xdr:nvSpPr>
            <xdr:cNvPr id="11265" name="Drop Down 1" hidden="1">
              <a:extLst>
                <a:ext uri="{63B3BB69-23CF-44E3-9099-C40C66FF867C}">
                  <a14:compatExt spid="_x0000_s11265"/>
                </a:ext>
                <a:ext uri="{FF2B5EF4-FFF2-40B4-BE49-F238E27FC236}">
                  <a16:creationId xmlns:a16="http://schemas.microsoft.com/office/drawing/2014/main" id="{32436763-E4E5-4532-9CF6-C26ADCC5D56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0</xdr:colOff>
      <xdr:row>0</xdr:row>
      <xdr:rowOff>0</xdr:rowOff>
    </xdr:from>
    <xdr:to>
      <xdr:col>9</xdr:col>
      <xdr:colOff>286055</xdr:colOff>
      <xdr:row>12</xdr:row>
      <xdr:rowOff>39343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37F070B2-C8B6-4ECD-9B4A-C081AAF724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502567" cy="2571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123825</xdr:colOff>
          <xdr:row>15</xdr:row>
          <xdr:rowOff>180975</xdr:rowOff>
        </xdr:from>
        <xdr:to>
          <xdr:col>10</xdr:col>
          <xdr:colOff>1343025</xdr:colOff>
          <xdr:row>17</xdr:row>
          <xdr:rowOff>38100</xdr:rowOff>
        </xdr:to>
        <xdr:sp macro="" textlink="">
          <xdr:nvSpPr>
            <xdr:cNvPr id="11266" name="Drop Down 2" hidden="1">
              <a:extLst>
                <a:ext uri="{63B3BB69-23CF-44E3-9099-C40C66FF867C}">
                  <a14:compatExt spid="_x0000_s11266"/>
                </a:ext>
                <a:ext uri="{FF2B5EF4-FFF2-40B4-BE49-F238E27FC236}">
                  <a16:creationId xmlns:a16="http://schemas.microsoft.com/office/drawing/2014/main" id="{D61E4D20-94BF-4F7A-8BD8-BA93B086DDD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123825</xdr:colOff>
          <xdr:row>18</xdr:row>
          <xdr:rowOff>9525</xdr:rowOff>
        </xdr:from>
        <xdr:to>
          <xdr:col>10</xdr:col>
          <xdr:colOff>1343025</xdr:colOff>
          <xdr:row>19</xdr:row>
          <xdr:rowOff>57150</xdr:rowOff>
        </xdr:to>
        <xdr:sp macro="" textlink="">
          <xdr:nvSpPr>
            <xdr:cNvPr id="11267" name="Drop Down 3" hidden="1">
              <a:extLst>
                <a:ext uri="{63B3BB69-23CF-44E3-9099-C40C66FF867C}">
                  <a14:compatExt spid="_x0000_s11267"/>
                </a:ext>
                <a:ext uri="{FF2B5EF4-FFF2-40B4-BE49-F238E27FC236}">
                  <a16:creationId xmlns:a16="http://schemas.microsoft.com/office/drawing/2014/main" id="{29724C2E-C5B1-47C5-A940-4CDC3129F54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1428750</xdr:colOff>
          <xdr:row>14</xdr:row>
          <xdr:rowOff>0</xdr:rowOff>
        </xdr:from>
        <xdr:to>
          <xdr:col>14</xdr:col>
          <xdr:colOff>571500</xdr:colOff>
          <xdr:row>15</xdr:row>
          <xdr:rowOff>28575</xdr:rowOff>
        </xdr:to>
        <xdr:sp macro="" textlink="">
          <xdr:nvSpPr>
            <xdr:cNvPr id="11268" name="Drop Down 4" hidden="1">
              <a:extLst>
                <a:ext uri="{63B3BB69-23CF-44E3-9099-C40C66FF867C}">
                  <a14:compatExt spid="_x0000_s11268"/>
                </a:ext>
                <a:ext uri="{FF2B5EF4-FFF2-40B4-BE49-F238E27FC236}">
                  <a16:creationId xmlns:a16="http://schemas.microsoft.com/office/drawing/2014/main" id="{D8136B83-F34F-4BD0-AA31-38B00329579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1428750</xdr:colOff>
          <xdr:row>15</xdr:row>
          <xdr:rowOff>180975</xdr:rowOff>
        </xdr:from>
        <xdr:to>
          <xdr:col>14</xdr:col>
          <xdr:colOff>571500</xdr:colOff>
          <xdr:row>17</xdr:row>
          <xdr:rowOff>19050</xdr:rowOff>
        </xdr:to>
        <xdr:sp macro="" textlink="">
          <xdr:nvSpPr>
            <xdr:cNvPr id="11269" name="Drop Down 5" hidden="1">
              <a:extLst>
                <a:ext uri="{63B3BB69-23CF-44E3-9099-C40C66FF867C}">
                  <a14:compatExt spid="_x0000_s11269"/>
                </a:ext>
                <a:ext uri="{FF2B5EF4-FFF2-40B4-BE49-F238E27FC236}">
                  <a16:creationId xmlns:a16="http://schemas.microsoft.com/office/drawing/2014/main" id="{1C02A2BF-59D3-43D6-8D24-A228D5A9803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1428750</xdr:colOff>
          <xdr:row>18</xdr:row>
          <xdr:rowOff>0</xdr:rowOff>
        </xdr:from>
        <xdr:to>
          <xdr:col>14</xdr:col>
          <xdr:colOff>571500</xdr:colOff>
          <xdr:row>19</xdr:row>
          <xdr:rowOff>28575</xdr:rowOff>
        </xdr:to>
        <xdr:sp macro="" textlink="">
          <xdr:nvSpPr>
            <xdr:cNvPr id="11270" name="Drop Down 6" hidden="1">
              <a:extLst>
                <a:ext uri="{63B3BB69-23CF-44E3-9099-C40C66FF867C}">
                  <a14:compatExt spid="_x0000_s11270"/>
                </a:ext>
                <a:ext uri="{FF2B5EF4-FFF2-40B4-BE49-F238E27FC236}">
                  <a16:creationId xmlns:a16="http://schemas.microsoft.com/office/drawing/2014/main" id="{3E3D3E11-E49E-4DAD-AF20-37F2ECC2B87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</xdr:col>
      <xdr:colOff>461961</xdr:colOff>
      <xdr:row>20</xdr:row>
      <xdr:rowOff>66674</xdr:rowOff>
    </xdr:from>
    <xdr:to>
      <xdr:col>9</xdr:col>
      <xdr:colOff>342900</xdr:colOff>
      <xdr:row>35</xdr:row>
      <xdr:rowOff>114299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B2AE55E5-B0E2-4BB0-A643-FFDBC65BBB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123825</xdr:colOff>
          <xdr:row>10</xdr:row>
          <xdr:rowOff>180975</xdr:rowOff>
        </xdr:from>
        <xdr:to>
          <xdr:col>10</xdr:col>
          <xdr:colOff>1343025</xdr:colOff>
          <xdr:row>12</xdr:row>
          <xdr:rowOff>38100</xdr:rowOff>
        </xdr:to>
        <xdr:sp macro="" textlink="">
          <xdr:nvSpPr>
            <xdr:cNvPr id="6145" name="Drop Down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4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0</xdr:colOff>
      <xdr:row>0</xdr:row>
      <xdr:rowOff>0</xdr:rowOff>
    </xdr:from>
    <xdr:to>
      <xdr:col>10</xdr:col>
      <xdr:colOff>7835</xdr:colOff>
      <xdr:row>14</xdr:row>
      <xdr:rowOff>161925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465910" cy="3067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123825</xdr:colOff>
          <xdr:row>12</xdr:row>
          <xdr:rowOff>180975</xdr:rowOff>
        </xdr:from>
        <xdr:to>
          <xdr:col>10</xdr:col>
          <xdr:colOff>1343025</xdr:colOff>
          <xdr:row>14</xdr:row>
          <xdr:rowOff>38100</xdr:rowOff>
        </xdr:to>
        <xdr:sp macro="" textlink="">
          <xdr:nvSpPr>
            <xdr:cNvPr id="6146" name="Drop Down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4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123825</xdr:colOff>
          <xdr:row>15</xdr:row>
          <xdr:rowOff>9525</xdr:rowOff>
        </xdr:from>
        <xdr:to>
          <xdr:col>10</xdr:col>
          <xdr:colOff>1343025</xdr:colOff>
          <xdr:row>16</xdr:row>
          <xdr:rowOff>57150</xdr:rowOff>
        </xdr:to>
        <xdr:sp macro="" textlink="">
          <xdr:nvSpPr>
            <xdr:cNvPr id="6147" name="Drop Down 3" hidden="1">
              <a:extLst>
                <a:ext uri="{63B3BB69-23CF-44E3-9099-C40C66FF867C}">
                  <a14:compatExt spid="_x0000_s6147"/>
                </a:ext>
                <a:ext uri="{FF2B5EF4-FFF2-40B4-BE49-F238E27FC236}">
                  <a16:creationId xmlns:a16="http://schemas.microsoft.com/office/drawing/2014/main" id="{00000000-0008-0000-0400-00000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1428750</xdr:colOff>
          <xdr:row>11</xdr:row>
          <xdr:rowOff>0</xdr:rowOff>
        </xdr:from>
        <xdr:to>
          <xdr:col>14</xdr:col>
          <xdr:colOff>571500</xdr:colOff>
          <xdr:row>12</xdr:row>
          <xdr:rowOff>28575</xdr:rowOff>
        </xdr:to>
        <xdr:sp macro="" textlink="">
          <xdr:nvSpPr>
            <xdr:cNvPr id="6148" name="Drop Down 4" hidden="1">
              <a:extLst>
                <a:ext uri="{63B3BB69-23CF-44E3-9099-C40C66FF867C}">
                  <a14:compatExt spid="_x0000_s6148"/>
                </a:ext>
                <a:ext uri="{FF2B5EF4-FFF2-40B4-BE49-F238E27FC236}">
                  <a16:creationId xmlns:a16="http://schemas.microsoft.com/office/drawing/2014/main" id="{00000000-0008-0000-0400-00000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1428750</xdr:colOff>
          <xdr:row>12</xdr:row>
          <xdr:rowOff>180975</xdr:rowOff>
        </xdr:from>
        <xdr:to>
          <xdr:col>14</xdr:col>
          <xdr:colOff>571500</xdr:colOff>
          <xdr:row>14</xdr:row>
          <xdr:rowOff>19050</xdr:rowOff>
        </xdr:to>
        <xdr:sp macro="" textlink="">
          <xdr:nvSpPr>
            <xdr:cNvPr id="6149" name="Drop Down 5" hidden="1">
              <a:extLst>
                <a:ext uri="{63B3BB69-23CF-44E3-9099-C40C66FF867C}">
                  <a14:compatExt spid="_x0000_s6149"/>
                </a:ext>
                <a:ext uri="{FF2B5EF4-FFF2-40B4-BE49-F238E27FC236}">
                  <a16:creationId xmlns:a16="http://schemas.microsoft.com/office/drawing/2014/main" id="{00000000-0008-0000-0400-00000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1428750</xdr:colOff>
          <xdr:row>15</xdr:row>
          <xdr:rowOff>0</xdr:rowOff>
        </xdr:from>
        <xdr:to>
          <xdr:col>14</xdr:col>
          <xdr:colOff>571500</xdr:colOff>
          <xdr:row>16</xdr:row>
          <xdr:rowOff>28575</xdr:rowOff>
        </xdr:to>
        <xdr:sp macro="" textlink="">
          <xdr:nvSpPr>
            <xdr:cNvPr id="6150" name="Drop Down 6" hidden="1">
              <a:extLst>
                <a:ext uri="{63B3BB69-23CF-44E3-9099-C40C66FF867C}">
                  <a14:compatExt spid="_x0000_s6150"/>
                </a:ext>
                <a:ext uri="{FF2B5EF4-FFF2-40B4-BE49-F238E27FC236}">
                  <a16:creationId xmlns:a16="http://schemas.microsoft.com/office/drawing/2014/main" id="{00000000-0008-0000-0400-00000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833437</xdr:colOff>
      <xdr:row>23</xdr:row>
      <xdr:rowOff>76199</xdr:rowOff>
    </xdr:from>
    <xdr:to>
      <xdr:col>9</xdr:col>
      <xdr:colOff>438150</xdr:colOff>
      <xdr:row>36</xdr:row>
      <xdr:rowOff>47624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123825</xdr:colOff>
          <xdr:row>17</xdr:row>
          <xdr:rowOff>9525</xdr:rowOff>
        </xdr:from>
        <xdr:to>
          <xdr:col>10</xdr:col>
          <xdr:colOff>1343025</xdr:colOff>
          <xdr:row>18</xdr:row>
          <xdr:rowOff>57150</xdr:rowOff>
        </xdr:to>
        <xdr:sp macro="" textlink="">
          <xdr:nvSpPr>
            <xdr:cNvPr id="6151" name="Drop Down 7" hidden="1">
              <a:extLst>
                <a:ext uri="{63B3BB69-23CF-44E3-9099-C40C66FF867C}">
                  <a14:compatExt spid="_x0000_s6151"/>
                </a:ext>
                <a:ext uri="{FF2B5EF4-FFF2-40B4-BE49-F238E27FC236}">
                  <a16:creationId xmlns:a16="http://schemas.microsoft.com/office/drawing/2014/main" id="{00000000-0008-0000-0400-00000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17</xdr:row>
          <xdr:rowOff>9525</xdr:rowOff>
        </xdr:from>
        <xdr:to>
          <xdr:col>14</xdr:col>
          <xdr:colOff>581025</xdr:colOff>
          <xdr:row>18</xdr:row>
          <xdr:rowOff>38100</xdr:rowOff>
        </xdr:to>
        <xdr:sp macro="" textlink="">
          <xdr:nvSpPr>
            <xdr:cNvPr id="6152" name="Drop Down 8" hidden="1">
              <a:extLst>
                <a:ext uri="{63B3BB69-23CF-44E3-9099-C40C66FF867C}">
                  <a14:compatExt spid="_x0000_s6152"/>
                </a:ext>
                <a:ext uri="{FF2B5EF4-FFF2-40B4-BE49-F238E27FC236}">
                  <a16:creationId xmlns:a16="http://schemas.microsoft.com/office/drawing/2014/main" id="{00000000-0008-0000-0400-00000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123825</xdr:colOff>
          <xdr:row>19</xdr:row>
          <xdr:rowOff>9525</xdr:rowOff>
        </xdr:from>
        <xdr:to>
          <xdr:col>10</xdr:col>
          <xdr:colOff>1343025</xdr:colOff>
          <xdr:row>20</xdr:row>
          <xdr:rowOff>57150</xdr:rowOff>
        </xdr:to>
        <xdr:sp macro="" textlink="">
          <xdr:nvSpPr>
            <xdr:cNvPr id="6153" name="Drop Down 9" hidden="1">
              <a:extLst>
                <a:ext uri="{63B3BB69-23CF-44E3-9099-C40C66FF867C}">
                  <a14:compatExt spid="_x0000_s6153"/>
                </a:ext>
                <a:ext uri="{FF2B5EF4-FFF2-40B4-BE49-F238E27FC236}">
                  <a16:creationId xmlns:a16="http://schemas.microsoft.com/office/drawing/2014/main" id="{00000000-0008-0000-0400-00000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19</xdr:row>
          <xdr:rowOff>9525</xdr:rowOff>
        </xdr:from>
        <xdr:to>
          <xdr:col>14</xdr:col>
          <xdr:colOff>581025</xdr:colOff>
          <xdr:row>20</xdr:row>
          <xdr:rowOff>38100</xdr:rowOff>
        </xdr:to>
        <xdr:sp macro="" textlink="">
          <xdr:nvSpPr>
            <xdr:cNvPr id="6154" name="Drop Down 10" hidden="1">
              <a:extLst>
                <a:ext uri="{63B3BB69-23CF-44E3-9099-C40C66FF867C}">
                  <a14:compatExt spid="_x0000_s6154"/>
                </a:ext>
                <a:ext uri="{FF2B5EF4-FFF2-40B4-BE49-F238E27FC236}">
                  <a16:creationId xmlns:a16="http://schemas.microsoft.com/office/drawing/2014/main" id="{00000000-0008-0000-0400-00000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123825</xdr:colOff>
          <xdr:row>21</xdr:row>
          <xdr:rowOff>9525</xdr:rowOff>
        </xdr:from>
        <xdr:to>
          <xdr:col>10</xdr:col>
          <xdr:colOff>1343025</xdr:colOff>
          <xdr:row>22</xdr:row>
          <xdr:rowOff>57150</xdr:rowOff>
        </xdr:to>
        <xdr:sp macro="" textlink="">
          <xdr:nvSpPr>
            <xdr:cNvPr id="6155" name="Drop Down 11" hidden="1">
              <a:extLst>
                <a:ext uri="{63B3BB69-23CF-44E3-9099-C40C66FF867C}">
                  <a14:compatExt spid="_x0000_s6155"/>
                </a:ext>
                <a:ext uri="{FF2B5EF4-FFF2-40B4-BE49-F238E27FC236}">
                  <a16:creationId xmlns:a16="http://schemas.microsoft.com/office/drawing/2014/main" id="{00000000-0008-0000-0400-00000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21</xdr:row>
          <xdr:rowOff>9525</xdr:rowOff>
        </xdr:from>
        <xdr:to>
          <xdr:col>14</xdr:col>
          <xdr:colOff>581025</xdr:colOff>
          <xdr:row>22</xdr:row>
          <xdr:rowOff>38100</xdr:rowOff>
        </xdr:to>
        <xdr:sp macro="" textlink="">
          <xdr:nvSpPr>
            <xdr:cNvPr id="6156" name="Drop Down 12" hidden="1">
              <a:extLst>
                <a:ext uri="{63B3BB69-23CF-44E3-9099-C40C66FF867C}">
                  <a14:compatExt spid="_x0000_s6156"/>
                </a:ext>
                <a:ext uri="{FF2B5EF4-FFF2-40B4-BE49-F238E27FC236}">
                  <a16:creationId xmlns:a16="http://schemas.microsoft.com/office/drawing/2014/main" id="{00000000-0008-0000-0400-00000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308320</xdr:colOff>
      <xdr:row>0</xdr:row>
      <xdr:rowOff>176211</xdr:rowOff>
    </xdr:from>
    <xdr:to>
      <xdr:col>16</xdr:col>
      <xdr:colOff>356151</xdr:colOff>
      <xdr:row>21</xdr:row>
      <xdr:rowOff>82825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1.xml"/><Relationship Id="rId13" Type="http://schemas.openxmlformats.org/officeDocument/2006/relationships/ctrlProp" Target="../ctrlProps/ctrlProp16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0.xml"/><Relationship Id="rId12" Type="http://schemas.openxmlformats.org/officeDocument/2006/relationships/ctrlProp" Target="../ctrlProps/ctrlProp15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9.xml"/><Relationship Id="rId11" Type="http://schemas.openxmlformats.org/officeDocument/2006/relationships/ctrlProp" Target="../ctrlProps/ctrlProp14.xml"/><Relationship Id="rId5" Type="http://schemas.openxmlformats.org/officeDocument/2006/relationships/ctrlProp" Target="../ctrlProps/ctrlProp8.xml"/><Relationship Id="rId15" Type="http://schemas.openxmlformats.org/officeDocument/2006/relationships/ctrlProp" Target="../ctrlProps/ctrlProp18.xml"/><Relationship Id="rId10" Type="http://schemas.openxmlformats.org/officeDocument/2006/relationships/ctrlProp" Target="../ctrlProps/ctrlProp13.xml"/><Relationship Id="rId4" Type="http://schemas.openxmlformats.org/officeDocument/2006/relationships/ctrlProp" Target="../ctrlProps/ctrlProp7.xml"/><Relationship Id="rId9" Type="http://schemas.openxmlformats.org/officeDocument/2006/relationships/ctrlProp" Target="../ctrlProps/ctrlProp12.xml"/><Relationship Id="rId14" Type="http://schemas.openxmlformats.org/officeDocument/2006/relationships/ctrlProp" Target="../ctrlProps/ctrlProp17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3.xml"/><Relationship Id="rId3" Type="http://schemas.openxmlformats.org/officeDocument/2006/relationships/vmlDrawing" Target="../drawings/vmlDrawing3.vml"/><Relationship Id="rId7" Type="http://schemas.openxmlformats.org/officeDocument/2006/relationships/ctrlProp" Target="../ctrlProps/ctrlProp22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21.xml"/><Relationship Id="rId5" Type="http://schemas.openxmlformats.org/officeDocument/2006/relationships/ctrlProp" Target="../ctrlProps/ctrlProp20.xml"/><Relationship Id="rId4" Type="http://schemas.openxmlformats.org/officeDocument/2006/relationships/ctrlProp" Target="../ctrlProps/ctrlProp19.xml"/><Relationship Id="rId9" Type="http://schemas.openxmlformats.org/officeDocument/2006/relationships/ctrlProp" Target="../ctrlProps/ctrlProp24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9.xml"/><Relationship Id="rId13" Type="http://schemas.openxmlformats.org/officeDocument/2006/relationships/ctrlProp" Target="../ctrlProps/ctrlProp34.xml"/><Relationship Id="rId3" Type="http://schemas.openxmlformats.org/officeDocument/2006/relationships/vmlDrawing" Target="../drawings/vmlDrawing4.vml"/><Relationship Id="rId7" Type="http://schemas.openxmlformats.org/officeDocument/2006/relationships/ctrlProp" Target="../ctrlProps/ctrlProp28.xml"/><Relationship Id="rId12" Type="http://schemas.openxmlformats.org/officeDocument/2006/relationships/ctrlProp" Target="../ctrlProps/ctrlProp33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27.xml"/><Relationship Id="rId11" Type="http://schemas.openxmlformats.org/officeDocument/2006/relationships/ctrlProp" Target="../ctrlProps/ctrlProp32.xml"/><Relationship Id="rId5" Type="http://schemas.openxmlformats.org/officeDocument/2006/relationships/ctrlProp" Target="../ctrlProps/ctrlProp26.xml"/><Relationship Id="rId15" Type="http://schemas.openxmlformats.org/officeDocument/2006/relationships/ctrlProp" Target="../ctrlProps/ctrlProp36.xml"/><Relationship Id="rId10" Type="http://schemas.openxmlformats.org/officeDocument/2006/relationships/ctrlProp" Target="../ctrlProps/ctrlProp31.xml"/><Relationship Id="rId4" Type="http://schemas.openxmlformats.org/officeDocument/2006/relationships/ctrlProp" Target="../ctrlProps/ctrlProp25.xml"/><Relationship Id="rId9" Type="http://schemas.openxmlformats.org/officeDocument/2006/relationships/ctrlProp" Target="../ctrlProps/ctrlProp30.xml"/><Relationship Id="rId14" Type="http://schemas.openxmlformats.org/officeDocument/2006/relationships/ctrlProp" Target="../ctrlProps/ctrlProp3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D0045A-945F-40D5-9FAB-AA30674D31B7}">
  <dimension ref="C3:O23"/>
  <sheetViews>
    <sheetView zoomScaleNormal="100" workbookViewId="0">
      <selection activeCell="O5" sqref="O5"/>
    </sheetView>
  </sheetViews>
  <sheetFormatPr defaultRowHeight="15" x14ac:dyDescent="0.25"/>
  <sheetData>
    <row r="3" spans="15:15" ht="28.5" x14ac:dyDescent="0.45">
      <c r="O3" s="20" t="s">
        <v>18</v>
      </c>
    </row>
    <row r="23" spans="3:14" ht="26.25" customHeight="1" x14ac:dyDescent="0.45">
      <c r="C23" s="27" t="s">
        <v>19</v>
      </c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</row>
  </sheetData>
  <mergeCells count="1">
    <mergeCell ref="C23:N23"/>
  </mergeCells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CDF54C-75CF-40C5-9857-185DF12217E6}">
  <sheetPr codeName="Planilha2"/>
  <dimension ref="C2:P24"/>
  <sheetViews>
    <sheetView topLeftCell="A11" zoomScale="115" zoomScaleNormal="115" workbookViewId="0">
      <selection activeCell="A14" sqref="A14"/>
    </sheetView>
  </sheetViews>
  <sheetFormatPr defaultRowHeight="15" x14ac:dyDescent="0.25"/>
  <cols>
    <col min="10" max="10" width="15.7109375" bestFit="1" customWidth="1"/>
    <col min="11" max="11" width="23.140625" customWidth="1"/>
    <col min="16" max="16" width="17.140625" customWidth="1"/>
  </cols>
  <sheetData>
    <row r="2" spans="3:16" ht="33.75" x14ac:dyDescent="0.5">
      <c r="L2" s="14" t="s">
        <v>13</v>
      </c>
    </row>
    <row r="3" spans="3:16" x14ac:dyDescent="0.25">
      <c r="J3" s="4"/>
      <c r="K3" s="4"/>
    </row>
    <row r="4" spans="3:16" x14ac:dyDescent="0.25">
      <c r="F4" t="s">
        <v>7</v>
      </c>
      <c r="J4" s="4"/>
      <c r="K4" s="6"/>
      <c r="P4" t="str">
        <f>IF(D5=1,Auxiliar!A14,Auxiliar!A13)</f>
        <v>Pressões</v>
      </c>
    </row>
    <row r="5" spans="3:16" x14ac:dyDescent="0.25">
      <c r="C5" t="s">
        <v>8</v>
      </c>
      <c r="D5">
        <v>1</v>
      </c>
      <c r="E5">
        <v>4</v>
      </c>
      <c r="F5">
        <f>IF(D5=1,E5,1/E5)</f>
        <v>4</v>
      </c>
      <c r="J5" s="4"/>
      <c r="K5" s="6"/>
    </row>
    <row r="6" spans="3:16" x14ac:dyDescent="0.25">
      <c r="C6" t="s">
        <v>9</v>
      </c>
      <c r="D6">
        <v>1</v>
      </c>
      <c r="E6">
        <v>2</v>
      </c>
      <c r="F6">
        <f t="shared" ref="F6:F7" si="0">IF(D6=1,E6,1/E6)</f>
        <v>2</v>
      </c>
      <c r="J6" s="7"/>
      <c r="K6" s="5"/>
      <c r="P6" t="str">
        <f>IF(D6=1,Auxiliar!A16,Auxiliar!A15)</f>
        <v>Fragilidades</v>
      </c>
    </row>
    <row r="7" spans="3:16" x14ac:dyDescent="0.25">
      <c r="C7" t="s">
        <v>10</v>
      </c>
      <c r="D7">
        <v>2</v>
      </c>
      <c r="E7">
        <v>2</v>
      </c>
      <c r="F7">
        <f t="shared" si="0"/>
        <v>0.5</v>
      </c>
      <c r="J7" s="7"/>
      <c r="K7" s="5"/>
    </row>
    <row r="8" spans="3:16" x14ac:dyDescent="0.25">
      <c r="J8" s="7"/>
      <c r="K8" s="5"/>
      <c r="P8" t="str">
        <f>IF(D7=1,Auxiliar!A18,Auxiliar!A17)</f>
        <v>Pressões</v>
      </c>
    </row>
    <row r="9" spans="3:16" x14ac:dyDescent="0.25">
      <c r="C9" s="12">
        <f>SUM(E15:G15)</f>
        <v>7</v>
      </c>
      <c r="D9">
        <f>C9/$C$12</f>
        <v>0.5714285714285714</v>
      </c>
      <c r="E9">
        <f>MMULT(E15:G15,$D$9:$D$11)</f>
        <v>1.7142857142857142</v>
      </c>
      <c r="F9">
        <f>E9/D9</f>
        <v>3</v>
      </c>
      <c r="G9">
        <f>AVERAGE(F9:F11)</f>
        <v>3</v>
      </c>
      <c r="J9" s="7"/>
      <c r="K9" s="5"/>
    </row>
    <row r="10" spans="3:16" x14ac:dyDescent="0.25">
      <c r="C10" s="12">
        <f>SUM(E16:G16)</f>
        <v>1.75</v>
      </c>
      <c r="D10">
        <f>C10/$C$12</f>
        <v>0.14285714285714285</v>
      </c>
      <c r="E10">
        <f>MMULT(E16:G16,$D$9:$D$11)</f>
        <v>0.42857142857142855</v>
      </c>
      <c r="F10">
        <f t="shared" ref="F10:F11" si="1">E10/D10</f>
        <v>3</v>
      </c>
      <c r="J10" s="7"/>
      <c r="K10" s="5"/>
    </row>
    <row r="11" spans="3:16" x14ac:dyDescent="0.25">
      <c r="C11" s="12">
        <f>SUM(E17:G17)</f>
        <v>3.5</v>
      </c>
      <c r="D11">
        <f>C11/$C$12</f>
        <v>0.2857142857142857</v>
      </c>
      <c r="E11">
        <f>MMULT(E17:G17,$D$9:$D$11)</f>
        <v>0.8571428571428571</v>
      </c>
      <c r="F11">
        <f t="shared" si="1"/>
        <v>3</v>
      </c>
      <c r="J11" s="7"/>
      <c r="K11" t="s">
        <v>12</v>
      </c>
    </row>
    <row r="12" spans="3:16" x14ac:dyDescent="0.25">
      <c r="C12" s="12">
        <f>SUM(C9:C11)</f>
        <v>12.25</v>
      </c>
      <c r="D12">
        <f>SUM(D9:D11)</f>
        <v>0.99999999999999989</v>
      </c>
      <c r="E12">
        <f>SUM(E9:E11)</f>
        <v>3</v>
      </c>
      <c r="J12" s="7"/>
      <c r="K12" s="10">
        <f>(G9-3)/((3-1)*0.58)</f>
        <v>0</v>
      </c>
      <c r="L12" s="28" t="str">
        <f>IF(K12&lt;=0.1,"Atribuição de pesos consistente","Atribuição de pesos inconsistente")</f>
        <v>Atribuição de pesos consistente</v>
      </c>
      <c r="M12" s="28"/>
      <c r="N12" s="28"/>
      <c r="O12" s="28"/>
    </row>
    <row r="13" spans="3:16" x14ac:dyDescent="0.25">
      <c r="J13" s="7"/>
      <c r="K13" s="5"/>
    </row>
    <row r="14" spans="3:16" x14ac:dyDescent="0.25">
      <c r="D14" s="2"/>
      <c r="E14" s="2" t="s">
        <v>2</v>
      </c>
      <c r="F14" s="2" t="s">
        <v>3</v>
      </c>
      <c r="G14" s="2" t="s">
        <v>4</v>
      </c>
      <c r="H14" s="2" t="s">
        <v>11</v>
      </c>
    </row>
    <row r="15" spans="3:16" x14ac:dyDescent="0.25">
      <c r="C15" s="9" t="s">
        <v>28</v>
      </c>
      <c r="D15" s="2" t="s">
        <v>2</v>
      </c>
      <c r="E15" s="11">
        <v>1</v>
      </c>
      <c r="F15" s="11">
        <f>F5</f>
        <v>4</v>
      </c>
      <c r="G15" s="11">
        <f>F6</f>
        <v>2</v>
      </c>
      <c r="H15" s="19">
        <f>E9/$E$12</f>
        <v>0.5714285714285714</v>
      </c>
    </row>
    <row r="16" spans="3:16" x14ac:dyDescent="0.25">
      <c r="C16" s="9" t="s">
        <v>29</v>
      </c>
      <c r="D16" s="2" t="s">
        <v>3</v>
      </c>
      <c r="E16" s="11">
        <f>1/F15</f>
        <v>0.25</v>
      </c>
      <c r="F16" s="11">
        <v>1</v>
      </c>
      <c r="G16" s="11">
        <f>F7</f>
        <v>0.5</v>
      </c>
      <c r="H16" s="19">
        <f>E10/$E$12</f>
        <v>0.14285714285714285</v>
      </c>
    </row>
    <row r="17" spans="3:8" x14ac:dyDescent="0.25">
      <c r="C17" s="9" t="s">
        <v>30</v>
      </c>
      <c r="D17" s="2" t="s">
        <v>4</v>
      </c>
      <c r="E17" s="11">
        <f>1/G15</f>
        <v>0.5</v>
      </c>
      <c r="F17" s="11">
        <f>1/G16</f>
        <v>2</v>
      </c>
      <c r="G17" s="11">
        <v>1</v>
      </c>
      <c r="H17" s="19">
        <f>E11/$E$12</f>
        <v>0.2857142857142857</v>
      </c>
    </row>
    <row r="18" spans="3:8" x14ac:dyDescent="0.25">
      <c r="H18" s="21">
        <f>SUM(H15:H17)</f>
        <v>0.99999999999999989</v>
      </c>
    </row>
    <row r="24" spans="3:8" x14ac:dyDescent="0.25">
      <c r="G24" s="10"/>
    </row>
  </sheetData>
  <mergeCells count="1">
    <mergeCell ref="L12:O12"/>
  </mergeCells>
  <conditionalFormatting sqref="H15:H17">
    <cfRule type="expression" dxfId="23" priority="1">
      <formula>$K$12&gt;0.1</formula>
    </cfRule>
    <cfRule type="expression" dxfId="22" priority="2">
      <formula>$K$12&lt;=0.1</formula>
    </cfRule>
  </conditionalFormatting>
  <conditionalFormatting sqref="K12">
    <cfRule type="cellIs" dxfId="21" priority="5" operator="lessThan">
      <formula>0.1</formula>
    </cfRule>
    <cfRule type="cellIs" dxfId="20" priority="6" operator="greaterThan">
      <formula>0.1</formula>
    </cfRule>
  </conditionalFormatting>
  <conditionalFormatting sqref="L12:O12">
    <cfRule type="notContainsText" dxfId="19" priority="3" operator="notContains" text="in">
      <formula>ISERROR(SEARCH("in",L12))</formula>
    </cfRule>
    <cfRule type="containsText" dxfId="18" priority="4" operator="containsText" text="in">
      <formula>NOT(ISERROR(SEARCH("in",L12)))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Drop Down 1">
              <controlPr defaultSize="0" autoLine="0" autoPict="0">
                <anchor moveWithCells="1">
                  <from>
                    <xdr:col>10</xdr:col>
                    <xdr:colOff>123825</xdr:colOff>
                    <xdr:row>2</xdr:row>
                    <xdr:rowOff>180975</xdr:rowOff>
                  </from>
                  <to>
                    <xdr:col>10</xdr:col>
                    <xdr:colOff>1343025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Drop Down 2">
              <controlPr defaultSize="0" autoLine="0" autoPict="0">
                <anchor moveWithCells="1">
                  <from>
                    <xdr:col>10</xdr:col>
                    <xdr:colOff>123825</xdr:colOff>
                    <xdr:row>4</xdr:row>
                    <xdr:rowOff>180975</xdr:rowOff>
                  </from>
                  <to>
                    <xdr:col>10</xdr:col>
                    <xdr:colOff>1343025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Drop Down 3">
              <controlPr defaultSize="0" autoLine="0" autoPict="0">
                <anchor moveWithCells="1">
                  <from>
                    <xdr:col>10</xdr:col>
                    <xdr:colOff>123825</xdr:colOff>
                    <xdr:row>7</xdr:row>
                    <xdr:rowOff>9525</xdr:rowOff>
                  </from>
                  <to>
                    <xdr:col>10</xdr:col>
                    <xdr:colOff>1343025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Drop Down 4">
              <controlPr defaultSize="0" autoLine="0" autoPict="0">
                <anchor moveWithCells="1">
                  <from>
                    <xdr:col>10</xdr:col>
                    <xdr:colOff>1428750</xdr:colOff>
                    <xdr:row>3</xdr:row>
                    <xdr:rowOff>0</xdr:rowOff>
                  </from>
                  <to>
                    <xdr:col>14</xdr:col>
                    <xdr:colOff>457200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Drop Down 5">
              <controlPr defaultSize="0" autoLine="0" autoPict="0">
                <anchor moveWithCells="1">
                  <from>
                    <xdr:col>10</xdr:col>
                    <xdr:colOff>1428750</xdr:colOff>
                    <xdr:row>4</xdr:row>
                    <xdr:rowOff>180975</xdr:rowOff>
                  </from>
                  <to>
                    <xdr:col>14</xdr:col>
                    <xdr:colOff>457200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Drop Down 6">
              <controlPr defaultSize="0" autoLine="0" autoPict="0">
                <anchor moveWithCells="1">
                  <from>
                    <xdr:col>10</xdr:col>
                    <xdr:colOff>1428750</xdr:colOff>
                    <xdr:row>7</xdr:row>
                    <xdr:rowOff>0</xdr:rowOff>
                  </from>
                  <to>
                    <xdr:col>14</xdr:col>
                    <xdr:colOff>457200</xdr:colOff>
                    <xdr:row>8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D5B72C-CA76-4EFC-865A-29439F0320CD}">
  <dimension ref="A2:S33"/>
  <sheetViews>
    <sheetView workbookViewId="0">
      <selection activeCell="R9" sqref="R9"/>
    </sheetView>
  </sheetViews>
  <sheetFormatPr defaultRowHeight="15" x14ac:dyDescent="0.25"/>
  <cols>
    <col min="1" max="1" width="9.140625" customWidth="1"/>
    <col min="2" max="2" width="19" customWidth="1"/>
    <col min="3" max="3" width="13.140625" customWidth="1"/>
    <col min="10" max="10" width="15.7109375" bestFit="1" customWidth="1"/>
    <col min="11" max="11" width="21" bestFit="1" customWidth="1"/>
    <col min="16" max="16" width="17.140625" customWidth="1"/>
  </cols>
  <sheetData>
    <row r="2" spans="1:19" ht="33.75" x14ac:dyDescent="0.5">
      <c r="C2" t="s">
        <v>7</v>
      </c>
      <c r="K2" s="29" t="s">
        <v>50</v>
      </c>
      <c r="L2" s="29"/>
      <c r="M2" s="29"/>
      <c r="N2" s="29"/>
      <c r="O2" s="29"/>
      <c r="P2" s="29"/>
      <c r="Q2" s="29"/>
      <c r="R2" s="29"/>
      <c r="S2" s="29"/>
    </row>
    <row r="3" spans="1:19" x14ac:dyDescent="0.25">
      <c r="A3">
        <v>1</v>
      </c>
      <c r="B3">
        <v>5</v>
      </c>
      <c r="C3">
        <f>IF(A3=1,B3,1/B3)</f>
        <v>5</v>
      </c>
      <c r="E3" s="12">
        <f>SUM(D18:G18)</f>
        <v>12</v>
      </c>
      <c r="F3">
        <f>E3/$E$8</f>
        <v>0.50632911392405056</v>
      </c>
      <c r="G3">
        <f>MMULT(D18:G18,$F$3:$F$6)</f>
        <v>2.2011251758087198</v>
      </c>
      <c r="H3">
        <f>G3/F3</f>
        <v>4.3472222222222223</v>
      </c>
      <c r="I3">
        <f>AVERAGE(H3:H6)</f>
        <v>4.0990475576195387</v>
      </c>
    </row>
    <row r="4" spans="1:19" x14ac:dyDescent="0.25">
      <c r="A4">
        <v>1</v>
      </c>
      <c r="B4">
        <v>3</v>
      </c>
      <c r="C4">
        <f t="shared" ref="C4:C12" si="0">IF(A4=1,B4,1/B4)</f>
        <v>3</v>
      </c>
      <c r="E4" s="12">
        <f>SUM(D19:G19)</f>
        <v>2.5333333333333337</v>
      </c>
      <c r="F4">
        <f>E4/$E$8</f>
        <v>0.10689170182841069</v>
      </c>
      <c r="G4">
        <f t="shared" ref="G4:G6" si="1">MMULT(D19:G19,$F$3:$F$6)</f>
        <v>0.41678387248007492</v>
      </c>
      <c r="H4">
        <f t="shared" ref="H4:H7" si="2">G4/F4</f>
        <v>3.8991228070175428</v>
      </c>
      <c r="K4" s="10" t="s">
        <v>14</v>
      </c>
      <c r="L4" t="s">
        <v>1</v>
      </c>
    </row>
    <row r="5" spans="1:19" x14ac:dyDescent="0.25">
      <c r="A5">
        <v>1</v>
      </c>
      <c r="B5">
        <v>3</v>
      </c>
      <c r="C5">
        <f t="shared" si="0"/>
        <v>3</v>
      </c>
      <c r="E5" s="12">
        <f>SUM(D20:G20)</f>
        <v>2.833333333333333</v>
      </c>
      <c r="F5">
        <f>E5/$E$8</f>
        <v>0.11954992967651193</v>
      </c>
      <c r="G5">
        <f t="shared" si="1"/>
        <v>0.52883263009845283</v>
      </c>
      <c r="H5">
        <f t="shared" si="2"/>
        <v>4.4235294117647062</v>
      </c>
      <c r="K5" s="3" t="s">
        <v>32</v>
      </c>
    </row>
    <row r="6" spans="1:19" x14ac:dyDescent="0.25">
      <c r="A6">
        <v>2</v>
      </c>
      <c r="B6">
        <v>1</v>
      </c>
      <c r="C6">
        <f t="shared" si="0"/>
        <v>1</v>
      </c>
      <c r="E6" s="12">
        <f>SUM(D21:G21)</f>
        <v>6.3333333333333339</v>
      </c>
      <c r="F6">
        <f>E6/$E$8</f>
        <v>0.2672292545710267</v>
      </c>
      <c r="G6">
        <f t="shared" si="1"/>
        <v>0.99578059071729941</v>
      </c>
      <c r="H6">
        <f t="shared" si="2"/>
        <v>3.7263157894736838</v>
      </c>
      <c r="K6" s="3" t="s">
        <v>33</v>
      </c>
    </row>
    <row r="7" spans="1:19" x14ac:dyDescent="0.25">
      <c r="A7">
        <v>2</v>
      </c>
      <c r="B7">
        <v>3</v>
      </c>
      <c r="C7">
        <f t="shared" si="0"/>
        <v>0.33333333333333331</v>
      </c>
      <c r="E7" s="12"/>
      <c r="K7" s="3" t="s">
        <v>34</v>
      </c>
    </row>
    <row r="8" spans="1:19" x14ac:dyDescent="0.25">
      <c r="A8">
        <v>2</v>
      </c>
      <c r="B8">
        <v>2</v>
      </c>
      <c r="C8">
        <f t="shared" si="0"/>
        <v>0.5</v>
      </c>
      <c r="E8" s="12">
        <f>SUM(E3:E6)</f>
        <v>23.700000000000003</v>
      </c>
      <c r="F8">
        <f>SUM(F3:F7)</f>
        <v>0.99999999999999978</v>
      </c>
      <c r="G8">
        <f>SUM(G3:G7)</f>
        <v>4.1425222691045471</v>
      </c>
      <c r="K8" s="3" t="s">
        <v>40</v>
      </c>
    </row>
    <row r="9" spans="1:19" x14ac:dyDescent="0.25">
      <c r="J9" s="7"/>
    </row>
    <row r="10" spans="1:19" x14ac:dyDescent="0.25">
      <c r="J10" s="7"/>
    </row>
    <row r="11" spans="1:19" x14ac:dyDescent="0.25">
      <c r="J11" s="7"/>
      <c r="K11" s="4"/>
    </row>
    <row r="12" spans="1:19" x14ac:dyDescent="0.25">
      <c r="J12" s="7"/>
      <c r="K12" s="6"/>
      <c r="P12" t="str">
        <f>IF(A3=1,Auxiliar!A22,Auxiliar!A21)</f>
        <v>P Total</v>
      </c>
    </row>
    <row r="13" spans="1:19" x14ac:dyDescent="0.25">
      <c r="J13" s="7"/>
      <c r="K13" s="6"/>
    </row>
    <row r="14" spans="1:19" x14ac:dyDescent="0.25">
      <c r="J14" s="7"/>
      <c r="K14" s="5"/>
      <c r="P14" t="str">
        <f>IF(A4=1,Auxiliar!A24,Auxiliar!A23)</f>
        <v>N Total</v>
      </c>
    </row>
    <row r="15" spans="1:19" x14ac:dyDescent="0.25">
      <c r="J15" s="7"/>
      <c r="K15" s="5"/>
    </row>
    <row r="16" spans="1:19" x14ac:dyDescent="0.25">
      <c r="K16" s="5"/>
      <c r="P16" t="str">
        <f>IF(A5=1,Auxiliar!A26,Auxiliar!A25)</f>
        <v>Disp Hídrica</v>
      </c>
    </row>
    <row r="17" spans="2:16" x14ac:dyDescent="0.25">
      <c r="C17" s="2"/>
      <c r="D17" s="2" t="s">
        <v>2</v>
      </c>
      <c r="E17" s="2" t="s">
        <v>3</v>
      </c>
      <c r="F17" s="2" t="s">
        <v>4</v>
      </c>
      <c r="G17" s="2" t="s">
        <v>5</v>
      </c>
      <c r="H17" s="2"/>
      <c r="I17" s="2" t="s">
        <v>11</v>
      </c>
      <c r="K17" s="5"/>
    </row>
    <row r="18" spans="2:16" x14ac:dyDescent="0.25">
      <c r="B18" s="3" t="s">
        <v>32</v>
      </c>
      <c r="C18" s="2" t="s">
        <v>2</v>
      </c>
      <c r="D18" s="11">
        <v>1</v>
      </c>
      <c r="E18" s="11">
        <f>C3</f>
        <v>5</v>
      </c>
      <c r="F18" s="11">
        <f>C4</f>
        <v>3</v>
      </c>
      <c r="G18" s="11">
        <f>C5</f>
        <v>3</v>
      </c>
      <c r="H18" s="11"/>
      <c r="I18" s="19">
        <f>G3/$G$8</f>
        <v>0.53134902670891804</v>
      </c>
      <c r="K18" s="5"/>
      <c r="P18" t="str">
        <f>IF(A6=1,Auxiliar!A28,Auxiliar!A27)</f>
        <v>P Total</v>
      </c>
    </row>
    <row r="19" spans="2:16" x14ac:dyDescent="0.25">
      <c r="B19" s="3" t="s">
        <v>33</v>
      </c>
      <c r="C19" s="2" t="s">
        <v>3</v>
      </c>
      <c r="D19" s="11">
        <f>1/E18</f>
        <v>0.2</v>
      </c>
      <c r="E19" s="11">
        <v>1</v>
      </c>
      <c r="F19" s="11">
        <f>C6</f>
        <v>1</v>
      </c>
      <c r="G19" s="11">
        <f>C7</f>
        <v>0.33333333333333331</v>
      </c>
      <c r="H19" s="11"/>
      <c r="I19" s="19">
        <f>G4/$G$8</f>
        <v>0.10061113626075147</v>
      </c>
    </row>
    <row r="20" spans="2:16" x14ac:dyDescent="0.25">
      <c r="B20" s="3" t="s">
        <v>34</v>
      </c>
      <c r="C20" s="2" t="s">
        <v>4</v>
      </c>
      <c r="D20" s="11">
        <f>1/F18</f>
        <v>0.33333333333333331</v>
      </c>
      <c r="E20" s="11">
        <f>1/F19</f>
        <v>1</v>
      </c>
      <c r="F20" s="11">
        <v>1</v>
      </c>
      <c r="G20" s="11">
        <f>C8</f>
        <v>0.5</v>
      </c>
      <c r="H20" s="11"/>
      <c r="I20" s="19">
        <f>G5/$G$8</f>
        <v>0.1276595744680851</v>
      </c>
      <c r="K20" s="5"/>
      <c r="P20" t="str">
        <f>IF(A7=1,Auxiliar!A30,Auxiliar!A29)</f>
        <v>P Total</v>
      </c>
    </row>
    <row r="21" spans="2:16" x14ac:dyDescent="0.25">
      <c r="B21" s="3" t="s">
        <v>40</v>
      </c>
      <c r="C21" s="2" t="s">
        <v>5</v>
      </c>
      <c r="D21" s="11">
        <f>1/G18</f>
        <v>0.33333333333333331</v>
      </c>
      <c r="E21" s="11">
        <f>1/G19</f>
        <v>3</v>
      </c>
      <c r="F21" s="11">
        <f>1/G20</f>
        <v>2</v>
      </c>
      <c r="G21" s="11">
        <v>1</v>
      </c>
      <c r="H21" s="11"/>
      <c r="I21" s="19">
        <f>G6/$G$8</f>
        <v>0.24038026256224534</v>
      </c>
    </row>
    <row r="22" spans="2:16" x14ac:dyDescent="0.25">
      <c r="B22" s="3"/>
      <c r="C22" s="2"/>
      <c r="D22" s="11"/>
      <c r="E22" s="11"/>
      <c r="F22" s="11"/>
      <c r="G22" s="11"/>
      <c r="H22" s="11"/>
      <c r="I22" s="19"/>
      <c r="K22" s="5"/>
      <c r="P22" t="str">
        <f>IF(A8=1,Auxiliar!A32,Auxiliar!A31)</f>
        <v>N Total</v>
      </c>
    </row>
    <row r="23" spans="2:16" x14ac:dyDescent="0.25">
      <c r="I23" s="21">
        <f>SUM(I18:I22)</f>
        <v>0.99999999999999989</v>
      </c>
    </row>
    <row r="24" spans="2:16" x14ac:dyDescent="0.25">
      <c r="K24" s="5"/>
    </row>
    <row r="26" spans="2:16" x14ac:dyDescent="0.25">
      <c r="K26" s="5"/>
    </row>
    <row r="28" spans="2:16" x14ac:dyDescent="0.25">
      <c r="K28" s="5"/>
    </row>
    <row r="30" spans="2:16" x14ac:dyDescent="0.25">
      <c r="K30" s="5"/>
    </row>
    <row r="32" spans="2:16" x14ac:dyDescent="0.25">
      <c r="K32" t="s">
        <v>12</v>
      </c>
    </row>
    <row r="33" spans="11:15" x14ac:dyDescent="0.25">
      <c r="K33" s="10">
        <f>(I3-4)/((4-1)*0.9)</f>
        <v>3.668428059982913E-2</v>
      </c>
      <c r="L33" s="28" t="str">
        <f>IF(K33&lt;=0.1,"Atribuição de pesos consistente","Atribuição de pesos inconsistente")</f>
        <v>Atribuição de pesos consistente</v>
      </c>
      <c r="M33" s="28"/>
      <c r="N33" s="28"/>
      <c r="O33" s="28"/>
    </row>
  </sheetData>
  <mergeCells count="2">
    <mergeCell ref="K2:S2"/>
    <mergeCell ref="L33:O33"/>
  </mergeCells>
  <conditionalFormatting sqref="I18:I22">
    <cfRule type="expression" dxfId="17" priority="5">
      <formula>$K$33&gt;0.1</formula>
    </cfRule>
    <cfRule type="expression" dxfId="16" priority="6">
      <formula>$K$33&lt;=0.1</formula>
    </cfRule>
  </conditionalFormatting>
  <conditionalFormatting sqref="K33">
    <cfRule type="cellIs" dxfId="15" priority="3" operator="lessThan">
      <formula>0.1</formula>
    </cfRule>
    <cfRule type="cellIs" dxfId="14" priority="4" operator="greaterThan">
      <formula>0.1</formula>
    </cfRule>
  </conditionalFormatting>
  <conditionalFormatting sqref="L33:O33">
    <cfRule type="notContainsText" dxfId="13" priority="1" operator="notContains" text="in">
      <formula>ISERROR(SEARCH("in",L33))</formula>
    </cfRule>
    <cfRule type="containsText" dxfId="12" priority="2" operator="containsText" text="in">
      <formula>NOT(ISERROR(SEARCH("in",L33)))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3" r:id="rId4" name="Drop Down 1">
              <controlPr defaultSize="0" autoLine="0" autoPict="0">
                <anchor moveWithCells="1">
                  <from>
                    <xdr:col>10</xdr:col>
                    <xdr:colOff>123825</xdr:colOff>
                    <xdr:row>10</xdr:row>
                    <xdr:rowOff>180975</xdr:rowOff>
                  </from>
                  <to>
                    <xdr:col>10</xdr:col>
                    <xdr:colOff>1343025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4" r:id="rId5" name="Drop Down 2">
              <controlPr defaultSize="0" autoLine="0" autoPict="0">
                <anchor moveWithCells="1">
                  <from>
                    <xdr:col>10</xdr:col>
                    <xdr:colOff>123825</xdr:colOff>
                    <xdr:row>12</xdr:row>
                    <xdr:rowOff>180975</xdr:rowOff>
                  </from>
                  <to>
                    <xdr:col>10</xdr:col>
                    <xdr:colOff>1343025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5" r:id="rId6" name="Drop Down 3">
              <controlPr defaultSize="0" autoLine="0" autoPict="0">
                <anchor moveWithCells="1">
                  <from>
                    <xdr:col>10</xdr:col>
                    <xdr:colOff>123825</xdr:colOff>
                    <xdr:row>15</xdr:row>
                    <xdr:rowOff>9525</xdr:rowOff>
                  </from>
                  <to>
                    <xdr:col>10</xdr:col>
                    <xdr:colOff>1343025</xdr:colOff>
                    <xdr:row>16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6" r:id="rId7" name="Drop Down 4">
              <controlPr defaultSize="0" autoLine="0" autoPict="0">
                <anchor moveWithCells="1">
                  <from>
                    <xdr:col>10</xdr:col>
                    <xdr:colOff>1428750</xdr:colOff>
                    <xdr:row>11</xdr:row>
                    <xdr:rowOff>0</xdr:rowOff>
                  </from>
                  <to>
                    <xdr:col>14</xdr:col>
                    <xdr:colOff>571500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7" r:id="rId8" name="Drop Down 5">
              <controlPr defaultSize="0" autoLine="0" autoPict="0">
                <anchor moveWithCells="1">
                  <from>
                    <xdr:col>10</xdr:col>
                    <xdr:colOff>1428750</xdr:colOff>
                    <xdr:row>12</xdr:row>
                    <xdr:rowOff>180975</xdr:rowOff>
                  </from>
                  <to>
                    <xdr:col>14</xdr:col>
                    <xdr:colOff>571500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8" r:id="rId9" name="Drop Down 6">
              <controlPr defaultSize="0" autoLine="0" autoPict="0">
                <anchor moveWithCells="1">
                  <from>
                    <xdr:col>10</xdr:col>
                    <xdr:colOff>1428750</xdr:colOff>
                    <xdr:row>15</xdr:row>
                    <xdr:rowOff>0</xdr:rowOff>
                  </from>
                  <to>
                    <xdr:col>14</xdr:col>
                    <xdr:colOff>571500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9" r:id="rId10" name="Drop Down 7">
              <controlPr defaultSize="0" autoLine="0" autoPict="0">
                <anchor moveWithCells="1">
                  <from>
                    <xdr:col>10</xdr:col>
                    <xdr:colOff>123825</xdr:colOff>
                    <xdr:row>17</xdr:row>
                    <xdr:rowOff>9525</xdr:rowOff>
                  </from>
                  <to>
                    <xdr:col>10</xdr:col>
                    <xdr:colOff>1343025</xdr:colOff>
                    <xdr:row>18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0" r:id="rId11" name="Drop Down 8">
              <controlPr defaultSize="0" autoLine="0" autoPict="0">
                <anchor moveWithCells="1">
                  <from>
                    <xdr:col>11</xdr:col>
                    <xdr:colOff>9525</xdr:colOff>
                    <xdr:row>17</xdr:row>
                    <xdr:rowOff>9525</xdr:rowOff>
                  </from>
                  <to>
                    <xdr:col>14</xdr:col>
                    <xdr:colOff>581025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1" r:id="rId12" name="Drop Down 9">
              <controlPr defaultSize="0" autoLine="0" autoPict="0">
                <anchor moveWithCells="1">
                  <from>
                    <xdr:col>10</xdr:col>
                    <xdr:colOff>123825</xdr:colOff>
                    <xdr:row>19</xdr:row>
                    <xdr:rowOff>9525</xdr:rowOff>
                  </from>
                  <to>
                    <xdr:col>10</xdr:col>
                    <xdr:colOff>1343025</xdr:colOff>
                    <xdr:row>20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2" r:id="rId13" name="Drop Down 10">
              <controlPr defaultSize="0" autoLine="0" autoPict="0">
                <anchor moveWithCells="1">
                  <from>
                    <xdr:col>11</xdr:col>
                    <xdr:colOff>9525</xdr:colOff>
                    <xdr:row>19</xdr:row>
                    <xdr:rowOff>9525</xdr:rowOff>
                  </from>
                  <to>
                    <xdr:col>14</xdr:col>
                    <xdr:colOff>581025</xdr:colOff>
                    <xdr:row>20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3" r:id="rId14" name="Drop Down 11">
              <controlPr defaultSize="0" autoLine="0" autoPict="0">
                <anchor moveWithCells="1">
                  <from>
                    <xdr:col>10</xdr:col>
                    <xdr:colOff>123825</xdr:colOff>
                    <xdr:row>21</xdr:row>
                    <xdr:rowOff>9525</xdr:rowOff>
                  </from>
                  <to>
                    <xdr:col>10</xdr:col>
                    <xdr:colOff>1343025</xdr:colOff>
                    <xdr:row>22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4" r:id="rId15" name="Drop Down 12">
              <controlPr defaultSize="0" autoLine="0" autoPict="0">
                <anchor moveWithCells="1">
                  <from>
                    <xdr:col>11</xdr:col>
                    <xdr:colOff>9525</xdr:colOff>
                    <xdr:row>21</xdr:row>
                    <xdr:rowOff>9525</xdr:rowOff>
                  </from>
                  <to>
                    <xdr:col>14</xdr:col>
                    <xdr:colOff>581025</xdr:colOff>
                    <xdr:row>22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7578A0-7727-4B32-A03D-9E4445953958}">
  <dimension ref="C2:S26"/>
  <sheetViews>
    <sheetView zoomScaleNormal="100" workbookViewId="0">
      <selection activeCell="K24" sqref="K24"/>
    </sheetView>
  </sheetViews>
  <sheetFormatPr defaultRowHeight="15" x14ac:dyDescent="0.25"/>
  <cols>
    <col min="2" max="2" width="6.85546875" customWidth="1"/>
    <col min="3" max="3" width="22.42578125" customWidth="1"/>
    <col min="10" max="10" width="15.7109375" bestFit="1" customWidth="1"/>
    <col min="11" max="11" width="21" bestFit="1" customWidth="1"/>
    <col min="16" max="16" width="17.140625" customWidth="1"/>
  </cols>
  <sheetData>
    <row r="2" spans="3:19" ht="33.75" x14ac:dyDescent="0.5">
      <c r="K2" s="29" t="s">
        <v>51</v>
      </c>
      <c r="L2" s="29"/>
      <c r="M2" s="29"/>
      <c r="N2" s="29"/>
      <c r="O2" s="29"/>
      <c r="P2" s="29"/>
      <c r="Q2" s="29"/>
      <c r="R2" s="29"/>
      <c r="S2" s="29"/>
    </row>
    <row r="3" spans="3:19" x14ac:dyDescent="0.25">
      <c r="J3" s="4"/>
    </row>
    <row r="4" spans="3:19" x14ac:dyDescent="0.25">
      <c r="F4" t="s">
        <v>7</v>
      </c>
      <c r="J4" s="4"/>
    </row>
    <row r="5" spans="3:19" x14ac:dyDescent="0.25">
      <c r="C5" t="s">
        <v>8</v>
      </c>
      <c r="D5">
        <v>1</v>
      </c>
      <c r="E5">
        <v>3</v>
      </c>
      <c r="F5">
        <f>IF(D5=1,E5,1/E5)</f>
        <v>3</v>
      </c>
      <c r="J5" s="4"/>
    </row>
    <row r="6" spans="3:19" x14ac:dyDescent="0.25">
      <c r="C6" t="s">
        <v>9</v>
      </c>
      <c r="D6">
        <v>1</v>
      </c>
      <c r="E6">
        <v>3</v>
      </c>
      <c r="F6">
        <f t="shared" ref="F6:F7" si="0">IF(D6=1,E6,1/E6)</f>
        <v>3</v>
      </c>
      <c r="J6" s="7"/>
      <c r="K6" s="10" t="s">
        <v>14</v>
      </c>
      <c r="L6" t="s">
        <v>1</v>
      </c>
    </row>
    <row r="7" spans="3:19" x14ac:dyDescent="0.25">
      <c r="C7" t="s">
        <v>10</v>
      </c>
      <c r="D7">
        <v>1</v>
      </c>
      <c r="E7">
        <v>2</v>
      </c>
      <c r="F7">
        <f t="shared" si="0"/>
        <v>2</v>
      </c>
      <c r="J7" s="7"/>
      <c r="K7" s="8" t="s">
        <v>52</v>
      </c>
    </row>
    <row r="8" spans="3:19" x14ac:dyDescent="0.25">
      <c r="J8" s="7"/>
      <c r="K8" s="8" t="s">
        <v>53</v>
      </c>
    </row>
    <row r="9" spans="3:19" ht="15.75" customHeight="1" x14ac:dyDescent="0.25">
      <c r="C9" s="12">
        <f>SUM(E17:G17)</f>
        <v>7</v>
      </c>
      <c r="D9">
        <f>C9/$C$12</f>
        <v>0.57534246575342474</v>
      </c>
      <c r="E9">
        <f>MMULT(E17:G17,$D$9:$D$11)</f>
        <v>1.8493150684931507</v>
      </c>
      <c r="F9">
        <f>E9/D9</f>
        <v>3.214285714285714</v>
      </c>
      <c r="G9">
        <f>AVERAGE(F9:F11)</f>
        <v>3.0653679653679653</v>
      </c>
      <c r="J9" s="7"/>
      <c r="K9" s="8" t="s">
        <v>45</v>
      </c>
    </row>
    <row r="10" spans="3:19" x14ac:dyDescent="0.25">
      <c r="C10" s="12">
        <f>SUM(E18:G18)</f>
        <v>3.333333333333333</v>
      </c>
      <c r="D10">
        <f>C10/$C$12</f>
        <v>0.27397260273972601</v>
      </c>
      <c r="E10">
        <f>MMULT(E18:G18,$D$9:$D$11)</f>
        <v>0.76712328767123283</v>
      </c>
      <c r="F10">
        <f t="shared" ref="F10:F11" si="1">E10/D10</f>
        <v>2.8</v>
      </c>
      <c r="J10" s="7"/>
    </row>
    <row r="11" spans="3:19" x14ac:dyDescent="0.25">
      <c r="C11" s="12">
        <f>SUM(E19:G19)</f>
        <v>1.8333333333333333</v>
      </c>
      <c r="D11">
        <f>C11/$C$12</f>
        <v>0.15068493150684931</v>
      </c>
      <c r="E11">
        <f>MMULT(E19:G19,$D$9:$D$11)</f>
        <v>0.47945205479452052</v>
      </c>
      <c r="F11">
        <f t="shared" si="1"/>
        <v>3.1818181818181817</v>
      </c>
      <c r="J11" s="7"/>
    </row>
    <row r="12" spans="3:19" x14ac:dyDescent="0.25">
      <c r="C12" s="12">
        <f>SUM(C9:C11)</f>
        <v>12.166666666666666</v>
      </c>
      <c r="D12">
        <f>SUM(D9:D11)</f>
        <v>1</v>
      </c>
      <c r="E12">
        <f>SUM(E9:E11)</f>
        <v>3.0958904109589045</v>
      </c>
      <c r="J12" s="7"/>
    </row>
    <row r="13" spans="3:19" x14ac:dyDescent="0.25">
      <c r="J13" s="7"/>
      <c r="K13" s="5"/>
    </row>
    <row r="14" spans="3:19" x14ac:dyDescent="0.25">
      <c r="J14" s="7"/>
      <c r="K14" s="4"/>
    </row>
    <row r="15" spans="3:19" x14ac:dyDescent="0.25">
      <c r="J15" s="7"/>
      <c r="K15" s="6"/>
      <c r="P15" t="str">
        <f>IF(D5=1,K8,K7)</f>
        <v>Distâncias Captações</v>
      </c>
    </row>
    <row r="16" spans="3:19" x14ac:dyDescent="0.25">
      <c r="D16" s="2"/>
      <c r="E16" s="2" t="s">
        <v>2</v>
      </c>
      <c r="F16" s="2" t="s">
        <v>3</v>
      </c>
      <c r="G16" s="2" t="s">
        <v>4</v>
      </c>
      <c r="H16" s="2" t="s">
        <v>11</v>
      </c>
      <c r="K16" s="6"/>
    </row>
    <row r="17" spans="3:16" x14ac:dyDescent="0.25">
      <c r="C17" s="8" t="s">
        <v>52</v>
      </c>
      <c r="D17" s="2" t="s">
        <v>2</v>
      </c>
      <c r="E17" s="11">
        <v>1</v>
      </c>
      <c r="F17" s="11">
        <f>F5</f>
        <v>3</v>
      </c>
      <c r="G17" s="11">
        <f>F6</f>
        <v>3</v>
      </c>
      <c r="H17" s="13">
        <f>E9/$E$12</f>
        <v>0.59734513274336276</v>
      </c>
      <c r="K17" s="5"/>
      <c r="P17" t="str">
        <f>IF(D6=1,K9,K7)</f>
        <v>Distâncias Urbanização</v>
      </c>
    </row>
    <row r="18" spans="3:16" x14ac:dyDescent="0.25">
      <c r="C18" s="8" t="s">
        <v>53</v>
      </c>
      <c r="D18" s="2" t="s">
        <v>3</v>
      </c>
      <c r="E18" s="11">
        <f>1/F17</f>
        <v>0.33333333333333331</v>
      </c>
      <c r="F18" s="11">
        <v>1</v>
      </c>
      <c r="G18" s="11">
        <f>F7</f>
        <v>2</v>
      </c>
      <c r="H18" s="13">
        <f>E10/$E$12</f>
        <v>0.247787610619469</v>
      </c>
      <c r="K18" s="5"/>
    </row>
    <row r="19" spans="3:16" x14ac:dyDescent="0.25">
      <c r="C19" s="8" t="s">
        <v>45</v>
      </c>
      <c r="D19" s="2" t="s">
        <v>4</v>
      </c>
      <c r="E19" s="11">
        <f>1/G17</f>
        <v>0.33333333333333331</v>
      </c>
      <c r="F19" s="11">
        <f>1/G18</f>
        <v>0.5</v>
      </c>
      <c r="G19" s="11">
        <v>1</v>
      </c>
      <c r="H19" s="13">
        <f>E11/$E$12</f>
        <v>0.1548672566371681</v>
      </c>
      <c r="K19" s="5"/>
      <c r="P19" t="str">
        <f>IF(D7=1,K9,K8)</f>
        <v>Distâncias Urbanização</v>
      </c>
    </row>
    <row r="20" spans="3:16" x14ac:dyDescent="0.25">
      <c r="H20" s="19">
        <f>SUM(H17:H19)</f>
        <v>0.99999999999999978</v>
      </c>
      <c r="K20" s="5"/>
    </row>
    <row r="21" spans="3:16" x14ac:dyDescent="0.25">
      <c r="K21" s="5"/>
    </row>
    <row r="22" spans="3:16" x14ac:dyDescent="0.25">
      <c r="K22" t="s">
        <v>12</v>
      </c>
    </row>
    <row r="23" spans="3:16" x14ac:dyDescent="0.25">
      <c r="K23" s="10">
        <f>(G9-3)/((3-1)*0.58)</f>
        <v>5.6351694282728709E-2</v>
      </c>
      <c r="L23" s="28" t="str">
        <f>IF(K23&lt;=0.1,"Atribuição de pesos consistente","Atribuição de pesos inconsistente")</f>
        <v>Atribuição de pesos consistente</v>
      </c>
      <c r="M23" s="28"/>
      <c r="N23" s="28"/>
      <c r="O23" s="28"/>
    </row>
    <row r="26" spans="3:16" x14ac:dyDescent="0.25">
      <c r="G26" s="10"/>
    </row>
  </sheetData>
  <mergeCells count="2">
    <mergeCell ref="K2:S2"/>
    <mergeCell ref="L23:O23"/>
  </mergeCells>
  <conditionalFormatting sqref="H17:H20">
    <cfRule type="expression" dxfId="11" priority="1">
      <formula>$K$23&gt;0.1</formula>
    </cfRule>
    <cfRule type="expression" dxfId="10" priority="2">
      <formula>$K$23&lt;=0.1</formula>
    </cfRule>
  </conditionalFormatting>
  <conditionalFormatting sqref="K23">
    <cfRule type="cellIs" dxfId="9" priority="5" operator="lessThan">
      <formula>0.1</formula>
    </cfRule>
    <cfRule type="cellIs" dxfId="8" priority="6" operator="greaterThan">
      <formula>0.1</formula>
    </cfRule>
  </conditionalFormatting>
  <conditionalFormatting sqref="L23:O23">
    <cfRule type="notContainsText" dxfId="7" priority="3" operator="notContains" text="in">
      <formula>ISERROR(SEARCH("in",L23))</formula>
    </cfRule>
    <cfRule type="containsText" dxfId="6" priority="4" operator="containsText" text="in">
      <formula>NOT(ISERROR(SEARCH("in",L23)))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r:id="rId4" name="Drop Down 1">
              <controlPr defaultSize="0" autoLine="0" autoPict="0">
                <anchor moveWithCells="1">
                  <from>
                    <xdr:col>10</xdr:col>
                    <xdr:colOff>123825</xdr:colOff>
                    <xdr:row>13</xdr:row>
                    <xdr:rowOff>180975</xdr:rowOff>
                  </from>
                  <to>
                    <xdr:col>10</xdr:col>
                    <xdr:colOff>1343025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r:id="rId5" name="Drop Down 2">
              <controlPr defaultSize="0" autoLine="0" autoPict="0">
                <anchor moveWithCells="1">
                  <from>
                    <xdr:col>10</xdr:col>
                    <xdr:colOff>123825</xdr:colOff>
                    <xdr:row>15</xdr:row>
                    <xdr:rowOff>180975</xdr:rowOff>
                  </from>
                  <to>
                    <xdr:col>10</xdr:col>
                    <xdr:colOff>1343025</xdr:colOff>
                    <xdr:row>17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r:id="rId6" name="Drop Down 3">
              <controlPr defaultSize="0" autoLine="0" autoPict="0">
                <anchor moveWithCells="1">
                  <from>
                    <xdr:col>10</xdr:col>
                    <xdr:colOff>123825</xdr:colOff>
                    <xdr:row>18</xdr:row>
                    <xdr:rowOff>9525</xdr:rowOff>
                  </from>
                  <to>
                    <xdr:col>10</xdr:col>
                    <xdr:colOff>1343025</xdr:colOff>
                    <xdr:row>19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r:id="rId7" name="Drop Down 4">
              <controlPr defaultSize="0" autoLine="0" autoPict="0">
                <anchor moveWithCells="1">
                  <from>
                    <xdr:col>10</xdr:col>
                    <xdr:colOff>1428750</xdr:colOff>
                    <xdr:row>14</xdr:row>
                    <xdr:rowOff>0</xdr:rowOff>
                  </from>
                  <to>
                    <xdr:col>14</xdr:col>
                    <xdr:colOff>571500</xdr:colOff>
                    <xdr:row>15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" r:id="rId8" name="Drop Down 5">
              <controlPr defaultSize="0" autoLine="0" autoPict="0">
                <anchor moveWithCells="1">
                  <from>
                    <xdr:col>10</xdr:col>
                    <xdr:colOff>1428750</xdr:colOff>
                    <xdr:row>15</xdr:row>
                    <xdr:rowOff>180975</xdr:rowOff>
                  </from>
                  <to>
                    <xdr:col>14</xdr:col>
                    <xdr:colOff>571500</xdr:colOff>
                    <xdr:row>17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0" r:id="rId9" name="Drop Down 6">
              <controlPr defaultSize="0" autoLine="0" autoPict="0">
                <anchor moveWithCells="1">
                  <from>
                    <xdr:col>10</xdr:col>
                    <xdr:colOff>1428750</xdr:colOff>
                    <xdr:row>18</xdr:row>
                    <xdr:rowOff>0</xdr:rowOff>
                  </from>
                  <to>
                    <xdr:col>14</xdr:col>
                    <xdr:colOff>571500</xdr:colOff>
                    <xdr:row>19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7930F9-3FF3-42E2-B9A2-B1BB93E98452}">
  <sheetPr codeName="Planilha5"/>
  <dimension ref="A2:S33"/>
  <sheetViews>
    <sheetView workbookViewId="0">
      <selection activeCell="K34" sqref="K34"/>
    </sheetView>
  </sheetViews>
  <sheetFormatPr defaultRowHeight="15" x14ac:dyDescent="0.25"/>
  <cols>
    <col min="1" max="1" width="9.140625" customWidth="1"/>
    <col min="2" max="2" width="19" customWidth="1"/>
    <col min="3" max="3" width="13.140625" customWidth="1"/>
    <col min="10" max="10" width="15.7109375" bestFit="1" customWidth="1"/>
    <col min="11" max="11" width="21" bestFit="1" customWidth="1"/>
    <col min="16" max="16" width="17.140625" customWidth="1"/>
  </cols>
  <sheetData>
    <row r="2" spans="1:19" ht="33.75" x14ac:dyDescent="0.5">
      <c r="C2" t="s">
        <v>7</v>
      </c>
      <c r="K2" s="29" t="s">
        <v>49</v>
      </c>
      <c r="L2" s="29"/>
      <c r="M2" s="29"/>
      <c r="N2" s="29"/>
      <c r="O2" s="29"/>
      <c r="P2" s="29"/>
      <c r="Q2" s="29"/>
      <c r="R2" s="29"/>
      <c r="S2" s="29"/>
    </row>
    <row r="3" spans="1:19" x14ac:dyDescent="0.25">
      <c r="A3">
        <v>2</v>
      </c>
      <c r="B3">
        <v>5</v>
      </c>
      <c r="C3">
        <f>IF(A3=1,B3,1/B3)</f>
        <v>0.2</v>
      </c>
      <c r="E3" s="12">
        <f>SUM(D18:G18)</f>
        <v>1.8666666666666665</v>
      </c>
      <c r="F3">
        <f>E3/$E$8</f>
        <v>7.7134986225895305E-2</v>
      </c>
      <c r="G3">
        <f>MMULT(D18:G18,$F$3:$F$6)</f>
        <v>0.32415059687786962</v>
      </c>
      <c r="H3">
        <f>G3/F3</f>
        <v>4.2023809523809534</v>
      </c>
      <c r="I3">
        <f>AVERAGE(H3:H7)</f>
        <v>4.0838481920378475</v>
      </c>
    </row>
    <row r="4" spans="1:19" x14ac:dyDescent="0.25">
      <c r="A4">
        <v>2</v>
      </c>
      <c r="B4">
        <v>3</v>
      </c>
      <c r="C4">
        <f t="shared" ref="C4:C12" si="0">IF(A4=1,B4,1/B4)</f>
        <v>0.33333333333333331</v>
      </c>
      <c r="E4" s="12">
        <f>SUM(D19:G19)</f>
        <v>11</v>
      </c>
      <c r="F4">
        <f>E4/$E$8</f>
        <v>0.45454545454545447</v>
      </c>
      <c r="G4">
        <f t="shared" ref="G4:G6" si="1">MMULT(D19:G19,$F$3:$F$6)</f>
        <v>1.9765840220385673</v>
      </c>
      <c r="H4">
        <f t="shared" ref="H4:H7" si="2">G4/F4</f>
        <v>4.3484848484848486</v>
      </c>
      <c r="K4" s="10" t="s">
        <v>14</v>
      </c>
      <c r="L4" t="s">
        <v>1</v>
      </c>
    </row>
    <row r="5" spans="1:19" x14ac:dyDescent="0.25">
      <c r="A5">
        <v>2</v>
      </c>
      <c r="B5">
        <v>3</v>
      </c>
      <c r="C5">
        <f t="shared" si="0"/>
        <v>0.33333333333333331</v>
      </c>
      <c r="E5" s="12">
        <f>SUM(D20:G20)</f>
        <v>6.5</v>
      </c>
      <c r="F5">
        <f>E5/$E$8</f>
        <v>0.26859504132231404</v>
      </c>
      <c r="G5">
        <f t="shared" si="1"/>
        <v>1.1267217630853994</v>
      </c>
      <c r="H5">
        <f t="shared" si="2"/>
        <v>4.1948717948717951</v>
      </c>
      <c r="K5" s="3" t="s">
        <v>38</v>
      </c>
    </row>
    <row r="6" spans="1:19" x14ac:dyDescent="0.25">
      <c r="A6">
        <v>1</v>
      </c>
      <c r="B6">
        <v>2</v>
      </c>
      <c r="C6">
        <f t="shared" si="0"/>
        <v>2</v>
      </c>
      <c r="E6" s="12">
        <f>SUM(D21:G21)</f>
        <v>4.8333333333333339</v>
      </c>
      <c r="F6">
        <f>E6/$E$8</f>
        <v>0.19972451790633608</v>
      </c>
      <c r="G6">
        <f t="shared" si="1"/>
        <v>0.71694214876033047</v>
      </c>
      <c r="H6">
        <f t="shared" si="2"/>
        <v>3.5896551724137926</v>
      </c>
      <c r="K6" s="3" t="s">
        <v>39</v>
      </c>
    </row>
    <row r="7" spans="1:19" x14ac:dyDescent="0.25">
      <c r="A7">
        <v>1</v>
      </c>
      <c r="B7">
        <v>3</v>
      </c>
      <c r="C7">
        <f t="shared" si="0"/>
        <v>3</v>
      </c>
      <c r="E7" s="12"/>
      <c r="K7" s="3" t="s">
        <v>41</v>
      </c>
    </row>
    <row r="8" spans="1:19" x14ac:dyDescent="0.25">
      <c r="A8">
        <v>1</v>
      </c>
      <c r="B8">
        <v>2</v>
      </c>
      <c r="C8">
        <f t="shared" si="0"/>
        <v>2</v>
      </c>
      <c r="E8" s="12">
        <f>SUM(E3:E6)</f>
        <v>24.200000000000003</v>
      </c>
      <c r="F8">
        <f>SUM(F3:F7)</f>
        <v>0.99999999999999989</v>
      </c>
      <c r="G8">
        <f>SUM(G3:G7)</f>
        <v>4.1443985307621674</v>
      </c>
      <c r="K8" s="3" t="s">
        <v>42</v>
      </c>
    </row>
    <row r="9" spans="1:19" x14ac:dyDescent="0.25">
      <c r="J9" s="7"/>
    </row>
    <row r="10" spans="1:19" x14ac:dyDescent="0.25">
      <c r="J10" s="7"/>
    </row>
    <row r="11" spans="1:19" x14ac:dyDescent="0.25">
      <c r="J11" s="7"/>
      <c r="K11" s="4"/>
    </row>
    <row r="12" spans="1:19" x14ac:dyDescent="0.25">
      <c r="J12" s="7"/>
      <c r="K12" s="6"/>
      <c r="P12" t="str">
        <f>IF(A3=1,Auxiliar!A45,Auxiliar!A44)</f>
        <v>Formas de Relevo</v>
      </c>
    </row>
    <row r="13" spans="1:19" x14ac:dyDescent="0.25">
      <c r="J13" s="7"/>
      <c r="K13" s="6"/>
    </row>
    <row r="14" spans="1:19" x14ac:dyDescent="0.25">
      <c r="J14" s="7"/>
      <c r="K14" s="5"/>
      <c r="P14" t="str">
        <f>IF(A4=1,Auxiliar!A47,Auxiliar!A46)</f>
        <v>Formas de Relevo</v>
      </c>
    </row>
    <row r="15" spans="1:19" x14ac:dyDescent="0.25">
      <c r="J15" s="7"/>
      <c r="K15" s="5"/>
    </row>
    <row r="16" spans="1:19" x14ac:dyDescent="0.25">
      <c r="K16" s="5"/>
      <c r="P16" t="str">
        <f>IF(A5=1,Auxiliar!A49,Auxiliar!A48)</f>
        <v>Formas de Relevo</v>
      </c>
    </row>
    <row r="17" spans="2:16" x14ac:dyDescent="0.25">
      <c r="C17" s="2"/>
      <c r="D17" s="2" t="s">
        <v>2</v>
      </c>
      <c r="E17" s="2" t="s">
        <v>3</v>
      </c>
      <c r="F17" s="2" t="s">
        <v>4</v>
      </c>
      <c r="G17" s="2" t="s">
        <v>5</v>
      </c>
      <c r="H17" s="2"/>
      <c r="I17" s="2" t="s">
        <v>11</v>
      </c>
      <c r="K17" s="5"/>
    </row>
    <row r="18" spans="2:16" x14ac:dyDescent="0.25">
      <c r="B18" s="3" t="s">
        <v>38</v>
      </c>
      <c r="C18" s="2" t="s">
        <v>2</v>
      </c>
      <c r="D18" s="11">
        <v>1</v>
      </c>
      <c r="E18" s="11">
        <f>C3</f>
        <v>0.2</v>
      </c>
      <c r="F18" s="11">
        <f>C4</f>
        <v>0.33333333333333331</v>
      </c>
      <c r="G18" s="11">
        <f>C5</f>
        <v>0.33333333333333331</v>
      </c>
      <c r="H18" s="11"/>
      <c r="I18" s="19">
        <f>G3/$G$8</f>
        <v>7.8214147233146847E-2</v>
      </c>
      <c r="K18" s="5"/>
      <c r="P18" t="str">
        <f>IF(A6=1,Auxiliar!A51,Auxiliar!A50)</f>
        <v>Declividades</v>
      </c>
    </row>
    <row r="19" spans="2:16" ht="30" x14ac:dyDescent="0.25">
      <c r="B19" s="3" t="s">
        <v>39</v>
      </c>
      <c r="C19" s="2" t="s">
        <v>3</v>
      </c>
      <c r="D19" s="11">
        <f>1/E18</f>
        <v>5</v>
      </c>
      <c r="E19" s="11">
        <v>1</v>
      </c>
      <c r="F19" s="11">
        <f>C6</f>
        <v>2</v>
      </c>
      <c r="G19" s="11">
        <f>C7</f>
        <v>3</v>
      </c>
      <c r="H19" s="11"/>
      <c r="I19" s="19">
        <f>G4/$G$8</f>
        <v>0.47692904226444349</v>
      </c>
    </row>
    <row r="20" spans="2:16" x14ac:dyDescent="0.25">
      <c r="B20" s="3" t="s">
        <v>41</v>
      </c>
      <c r="C20" s="2" t="s">
        <v>4</v>
      </c>
      <c r="D20" s="11">
        <f>1/F18</f>
        <v>3</v>
      </c>
      <c r="E20" s="11">
        <f>1/F19</f>
        <v>0.5</v>
      </c>
      <c r="F20" s="11">
        <v>1</v>
      </c>
      <c r="G20" s="11">
        <f>C8</f>
        <v>2</v>
      </c>
      <c r="H20" s="11"/>
      <c r="I20" s="19">
        <f>G5/$G$8</f>
        <v>0.27186617182739709</v>
      </c>
      <c r="K20" s="5"/>
      <c r="P20" t="str">
        <f>IF(A7=1,Auxiliar!A53,Auxiliar!A52)</f>
        <v>Geologia</v>
      </c>
    </row>
    <row r="21" spans="2:16" x14ac:dyDescent="0.25">
      <c r="B21" s="3" t="s">
        <v>42</v>
      </c>
      <c r="C21" s="2" t="s">
        <v>5</v>
      </c>
      <c r="D21" s="11">
        <f>1/G18</f>
        <v>3</v>
      </c>
      <c r="E21" s="11">
        <f>1/G19</f>
        <v>0.33333333333333331</v>
      </c>
      <c r="F21" s="11">
        <f>1/G20</f>
        <v>0.5</v>
      </c>
      <c r="G21" s="11">
        <v>1</v>
      </c>
      <c r="H21" s="11"/>
      <c r="I21" s="19">
        <f>G6/$G$8</f>
        <v>0.17299063867501244</v>
      </c>
    </row>
    <row r="22" spans="2:16" x14ac:dyDescent="0.25">
      <c r="B22" s="3"/>
      <c r="C22" s="2"/>
      <c r="D22" s="11"/>
      <c r="E22" s="11"/>
      <c r="F22" s="11"/>
      <c r="G22" s="11"/>
      <c r="H22" s="11"/>
      <c r="I22" s="19"/>
      <c r="K22" s="5"/>
      <c r="P22" t="str">
        <f>IF(A8=1,Auxiliar!A55,Auxiliar!A54)</f>
        <v>Geologia</v>
      </c>
    </row>
    <row r="23" spans="2:16" x14ac:dyDescent="0.25">
      <c r="I23" s="21">
        <f>SUM(I18:I22)</f>
        <v>0.99999999999999978</v>
      </c>
    </row>
    <row r="24" spans="2:16" x14ac:dyDescent="0.25">
      <c r="K24" s="5"/>
    </row>
    <row r="26" spans="2:16" x14ac:dyDescent="0.25">
      <c r="K26" s="5"/>
    </row>
    <row r="28" spans="2:16" x14ac:dyDescent="0.25">
      <c r="K28" s="5"/>
    </row>
    <row r="30" spans="2:16" x14ac:dyDescent="0.25">
      <c r="K30" s="5"/>
    </row>
    <row r="32" spans="2:16" x14ac:dyDescent="0.25">
      <c r="K32" t="s">
        <v>12</v>
      </c>
    </row>
    <row r="33" spans="11:15" x14ac:dyDescent="0.25">
      <c r="K33" s="10">
        <f>(I3-4)/((4-1)*0.9)</f>
        <v>3.1054885939943534E-2</v>
      </c>
      <c r="L33" s="28" t="str">
        <f>IF(K33&lt;=0.1,"Atribuição de pesos consistente","Atribuição de pesos inconsistente")</f>
        <v>Atribuição de pesos consistente</v>
      </c>
      <c r="M33" s="28"/>
      <c r="N33" s="28"/>
      <c r="O33" s="28"/>
    </row>
  </sheetData>
  <mergeCells count="2">
    <mergeCell ref="K2:S2"/>
    <mergeCell ref="L33:O33"/>
  </mergeCells>
  <conditionalFormatting sqref="I18:I22">
    <cfRule type="expression" dxfId="5" priority="11">
      <formula>$K$33&gt;0.1</formula>
    </cfRule>
    <cfRule type="expression" dxfId="4" priority="12">
      <formula>$K$33&lt;=0.1</formula>
    </cfRule>
  </conditionalFormatting>
  <conditionalFormatting sqref="K33">
    <cfRule type="cellIs" dxfId="3" priority="3" operator="lessThan">
      <formula>0.1</formula>
    </cfRule>
    <cfRule type="cellIs" dxfId="2" priority="4" operator="greaterThan">
      <formula>0.1</formula>
    </cfRule>
  </conditionalFormatting>
  <conditionalFormatting sqref="L33:O33">
    <cfRule type="notContainsText" dxfId="1" priority="1" operator="notContains" text="in">
      <formula>ISERROR(SEARCH("in",L33))</formula>
    </cfRule>
    <cfRule type="containsText" dxfId="0" priority="2" operator="containsText" text="in">
      <formula>NOT(ISERROR(SEARCH("in",L33)))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Drop Down 1">
              <controlPr defaultSize="0" autoLine="0" autoPict="0">
                <anchor moveWithCells="1">
                  <from>
                    <xdr:col>10</xdr:col>
                    <xdr:colOff>123825</xdr:colOff>
                    <xdr:row>10</xdr:row>
                    <xdr:rowOff>180975</xdr:rowOff>
                  </from>
                  <to>
                    <xdr:col>10</xdr:col>
                    <xdr:colOff>1343025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5" name="Drop Down 2">
              <controlPr defaultSize="0" autoLine="0" autoPict="0">
                <anchor moveWithCells="1">
                  <from>
                    <xdr:col>10</xdr:col>
                    <xdr:colOff>123825</xdr:colOff>
                    <xdr:row>12</xdr:row>
                    <xdr:rowOff>180975</xdr:rowOff>
                  </from>
                  <to>
                    <xdr:col>10</xdr:col>
                    <xdr:colOff>1343025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6" name="Drop Down 3">
              <controlPr defaultSize="0" autoLine="0" autoPict="0">
                <anchor moveWithCells="1">
                  <from>
                    <xdr:col>10</xdr:col>
                    <xdr:colOff>123825</xdr:colOff>
                    <xdr:row>15</xdr:row>
                    <xdr:rowOff>9525</xdr:rowOff>
                  </from>
                  <to>
                    <xdr:col>10</xdr:col>
                    <xdr:colOff>1343025</xdr:colOff>
                    <xdr:row>16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7" name="Drop Down 4">
              <controlPr defaultSize="0" autoLine="0" autoPict="0">
                <anchor moveWithCells="1">
                  <from>
                    <xdr:col>10</xdr:col>
                    <xdr:colOff>1428750</xdr:colOff>
                    <xdr:row>11</xdr:row>
                    <xdr:rowOff>0</xdr:rowOff>
                  </from>
                  <to>
                    <xdr:col>14</xdr:col>
                    <xdr:colOff>571500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r:id="rId8" name="Drop Down 5">
              <controlPr defaultSize="0" autoLine="0" autoPict="0">
                <anchor moveWithCells="1">
                  <from>
                    <xdr:col>10</xdr:col>
                    <xdr:colOff>1428750</xdr:colOff>
                    <xdr:row>12</xdr:row>
                    <xdr:rowOff>180975</xdr:rowOff>
                  </from>
                  <to>
                    <xdr:col>14</xdr:col>
                    <xdr:colOff>571500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9" name="Drop Down 6">
              <controlPr defaultSize="0" autoLine="0" autoPict="0">
                <anchor moveWithCells="1">
                  <from>
                    <xdr:col>10</xdr:col>
                    <xdr:colOff>1428750</xdr:colOff>
                    <xdr:row>15</xdr:row>
                    <xdr:rowOff>0</xdr:rowOff>
                  </from>
                  <to>
                    <xdr:col>14</xdr:col>
                    <xdr:colOff>571500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10" name="Drop Down 7">
              <controlPr defaultSize="0" autoLine="0" autoPict="0">
                <anchor moveWithCells="1">
                  <from>
                    <xdr:col>10</xdr:col>
                    <xdr:colOff>123825</xdr:colOff>
                    <xdr:row>17</xdr:row>
                    <xdr:rowOff>9525</xdr:rowOff>
                  </from>
                  <to>
                    <xdr:col>10</xdr:col>
                    <xdr:colOff>1343025</xdr:colOff>
                    <xdr:row>18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11" name="Drop Down 8">
              <controlPr defaultSize="0" autoLine="0" autoPict="0">
                <anchor moveWithCells="1">
                  <from>
                    <xdr:col>11</xdr:col>
                    <xdr:colOff>9525</xdr:colOff>
                    <xdr:row>17</xdr:row>
                    <xdr:rowOff>9525</xdr:rowOff>
                  </from>
                  <to>
                    <xdr:col>14</xdr:col>
                    <xdr:colOff>581025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r:id="rId12" name="Drop Down 9">
              <controlPr defaultSize="0" autoLine="0" autoPict="0">
                <anchor moveWithCells="1">
                  <from>
                    <xdr:col>10</xdr:col>
                    <xdr:colOff>123825</xdr:colOff>
                    <xdr:row>19</xdr:row>
                    <xdr:rowOff>9525</xdr:rowOff>
                  </from>
                  <to>
                    <xdr:col>10</xdr:col>
                    <xdr:colOff>1343025</xdr:colOff>
                    <xdr:row>20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r:id="rId13" name="Drop Down 10">
              <controlPr defaultSize="0" autoLine="0" autoPict="0">
                <anchor moveWithCells="1">
                  <from>
                    <xdr:col>11</xdr:col>
                    <xdr:colOff>9525</xdr:colOff>
                    <xdr:row>19</xdr:row>
                    <xdr:rowOff>9525</xdr:rowOff>
                  </from>
                  <to>
                    <xdr:col>14</xdr:col>
                    <xdr:colOff>581025</xdr:colOff>
                    <xdr:row>20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r:id="rId14" name="Drop Down 11">
              <controlPr defaultSize="0" autoLine="0" autoPict="0">
                <anchor moveWithCells="1">
                  <from>
                    <xdr:col>10</xdr:col>
                    <xdr:colOff>123825</xdr:colOff>
                    <xdr:row>21</xdr:row>
                    <xdr:rowOff>9525</xdr:rowOff>
                  </from>
                  <to>
                    <xdr:col>10</xdr:col>
                    <xdr:colOff>1343025</xdr:colOff>
                    <xdr:row>22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r:id="rId15" name="Drop Down 12">
              <controlPr defaultSize="0" autoLine="0" autoPict="0">
                <anchor moveWithCells="1">
                  <from>
                    <xdr:col>11</xdr:col>
                    <xdr:colOff>9525</xdr:colOff>
                    <xdr:row>21</xdr:row>
                    <xdr:rowOff>9525</xdr:rowOff>
                  </from>
                  <to>
                    <xdr:col>14</xdr:col>
                    <xdr:colOff>581025</xdr:colOff>
                    <xdr:row>22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776D05-FE7A-4938-917A-6434AC8F33C7}">
  <dimension ref="A1:L15"/>
  <sheetViews>
    <sheetView tabSelected="1" zoomScale="115" zoomScaleNormal="115" workbookViewId="0">
      <selection activeCell="E2" sqref="E2"/>
    </sheetView>
  </sheetViews>
  <sheetFormatPr defaultRowHeight="15" x14ac:dyDescent="0.25"/>
  <cols>
    <col min="2" max="2" width="21.28515625" customWidth="1"/>
    <col min="3" max="3" width="26.7109375" customWidth="1"/>
    <col min="4" max="4" width="11.42578125" customWidth="1"/>
    <col min="6" max="6" width="12" bestFit="1" customWidth="1"/>
    <col min="7" max="7" width="11.7109375" bestFit="1" customWidth="1"/>
  </cols>
  <sheetData>
    <row r="1" spans="1:12" ht="33.75" x14ac:dyDescent="0.5">
      <c r="B1" s="29" t="s">
        <v>17</v>
      </c>
      <c r="C1" s="29"/>
      <c r="D1" s="29"/>
      <c r="E1" s="29"/>
      <c r="F1" s="29"/>
      <c r="G1" s="29"/>
      <c r="H1" s="29"/>
      <c r="I1" s="29"/>
      <c r="J1" s="29"/>
    </row>
    <row r="3" spans="1:12" x14ac:dyDescent="0.25">
      <c r="B3" s="1" t="s">
        <v>0</v>
      </c>
      <c r="C3" s="44" t="s">
        <v>1</v>
      </c>
      <c r="D3" s="1"/>
      <c r="E3" s="1" t="s">
        <v>11</v>
      </c>
      <c r="F3" s="1" t="s">
        <v>15</v>
      </c>
      <c r="G3" s="1" t="s">
        <v>16</v>
      </c>
    </row>
    <row r="4" spans="1:12" x14ac:dyDescent="0.25">
      <c r="B4" s="36" t="s">
        <v>28</v>
      </c>
      <c r="C4" s="22" t="s">
        <v>32</v>
      </c>
      <c r="D4" s="1" t="s">
        <v>2</v>
      </c>
      <c r="E4" s="50">
        <f>'Variáveis Qualidade'!I18</f>
        <v>0.53134902670891804</v>
      </c>
      <c r="F4" s="30">
        <f>'Grupos '!H15</f>
        <v>0.5714285714285714</v>
      </c>
      <c r="G4" s="51">
        <f>E4*$F$4</f>
        <v>0.30362801526223887</v>
      </c>
      <c r="I4" s="18"/>
      <c r="K4" s="18"/>
      <c r="L4" s="18"/>
    </row>
    <row r="5" spans="1:12" x14ac:dyDescent="0.25">
      <c r="B5" s="37"/>
      <c r="C5" s="23" t="s">
        <v>33</v>
      </c>
      <c r="D5" s="1" t="s">
        <v>3</v>
      </c>
      <c r="E5" s="50">
        <f>'Variáveis Qualidade'!I19</f>
        <v>0.10061113626075147</v>
      </c>
      <c r="F5" s="30"/>
      <c r="G5" s="51">
        <f t="shared" ref="G5:G7" si="0">E5*$F$4</f>
        <v>5.7492077863286549E-2</v>
      </c>
      <c r="K5" s="18"/>
      <c r="L5" s="18"/>
    </row>
    <row r="6" spans="1:12" x14ac:dyDescent="0.25">
      <c r="B6" s="37"/>
      <c r="C6" s="24" t="s">
        <v>34</v>
      </c>
      <c r="D6" s="1" t="s">
        <v>4</v>
      </c>
      <c r="E6" s="50">
        <f>'Variáveis Qualidade'!I20</f>
        <v>0.1276595744680851</v>
      </c>
      <c r="F6" s="30"/>
      <c r="G6" s="51">
        <f t="shared" si="0"/>
        <v>7.29483282674772E-2</v>
      </c>
      <c r="J6" s="19">
        <f>E4*$F$4</f>
        <v>0.30362801526223887</v>
      </c>
      <c r="K6" s="19">
        <f>E8*$F$8</f>
        <v>8.5335018963337533E-2</v>
      </c>
      <c r="L6" s="19">
        <f>E11*$F$11</f>
        <v>2.2346899209470528E-2</v>
      </c>
    </row>
    <row r="7" spans="1:12" x14ac:dyDescent="0.25">
      <c r="A7" s="17"/>
      <c r="B7" s="37"/>
      <c r="C7" s="45" t="s">
        <v>40</v>
      </c>
      <c r="D7" s="1" t="s">
        <v>5</v>
      </c>
      <c r="E7" s="50">
        <f>'Variáveis Qualidade'!I21</f>
        <v>0.24038026256224534</v>
      </c>
      <c r="F7" s="30"/>
      <c r="G7" s="51">
        <f t="shared" si="0"/>
        <v>0.13736015003556876</v>
      </c>
      <c r="J7" s="19">
        <f>E5*$F$4</f>
        <v>5.7492077863286549E-2</v>
      </c>
      <c r="K7" s="19">
        <f t="shared" ref="K7:K8" si="1">E9*$F$8</f>
        <v>3.5398230088495568E-2</v>
      </c>
      <c r="L7" s="19">
        <f t="shared" ref="L7:L10" si="2">E12*$F$11</f>
        <v>0.13626544064698384</v>
      </c>
    </row>
    <row r="8" spans="1:12" x14ac:dyDescent="0.25">
      <c r="A8" s="17"/>
      <c r="B8" s="41" t="s">
        <v>35</v>
      </c>
      <c r="C8" s="43" t="s">
        <v>52</v>
      </c>
      <c r="D8" s="1" t="s">
        <v>2</v>
      </c>
      <c r="E8" s="50">
        <f>'Variáveis Pressões'!H17</f>
        <v>0.59734513274336276</v>
      </c>
      <c r="F8" s="30">
        <f>'Grupos '!H16</f>
        <v>0.14285714285714285</v>
      </c>
      <c r="G8" s="51">
        <f>E8*$F$8</f>
        <v>8.5335018963337533E-2</v>
      </c>
      <c r="J8" s="19">
        <f>E6*$F$4</f>
        <v>7.29483282674772E-2</v>
      </c>
      <c r="K8" s="19">
        <f t="shared" si="1"/>
        <v>2.2123893805309727E-2</v>
      </c>
      <c r="L8" s="19">
        <f t="shared" si="2"/>
        <v>7.7676049093542018E-2</v>
      </c>
    </row>
    <row r="9" spans="1:12" x14ac:dyDescent="0.25">
      <c r="B9" s="41"/>
      <c r="C9" s="25" t="s">
        <v>44</v>
      </c>
      <c r="D9" s="1" t="s">
        <v>3</v>
      </c>
      <c r="E9" s="50">
        <f>'Variáveis Pressões'!H18</f>
        <v>0.247787610619469</v>
      </c>
      <c r="F9" s="30"/>
      <c r="G9" s="51">
        <f>E9*$F$8</f>
        <v>3.5398230088495568E-2</v>
      </c>
      <c r="J9" s="19">
        <f>E7*$F$4</f>
        <v>0.13736015003556876</v>
      </c>
      <c r="K9" s="19">
        <v>0</v>
      </c>
      <c r="L9" s="19">
        <f t="shared" si="2"/>
        <v>4.9425896764289268E-2</v>
      </c>
    </row>
    <row r="10" spans="1:12" x14ac:dyDescent="0.25">
      <c r="B10" s="42"/>
      <c r="C10" s="26" t="s">
        <v>45</v>
      </c>
      <c r="D10" s="1" t="s">
        <v>4</v>
      </c>
      <c r="E10" s="50">
        <f>'Variáveis Pressões'!H19</f>
        <v>0.1548672566371681</v>
      </c>
      <c r="F10" s="30"/>
      <c r="G10" s="51">
        <f>E10*$F$8</f>
        <v>2.2123893805309727E-2</v>
      </c>
      <c r="J10" s="19">
        <v>0</v>
      </c>
      <c r="K10" s="19">
        <v>0</v>
      </c>
      <c r="L10" s="19">
        <v>0</v>
      </c>
    </row>
    <row r="11" spans="1:12" x14ac:dyDescent="0.25">
      <c r="B11" s="38" t="s">
        <v>31</v>
      </c>
      <c r="C11" s="46" t="s">
        <v>38</v>
      </c>
      <c r="D11" s="1" t="s">
        <v>2</v>
      </c>
      <c r="E11" s="50">
        <f>'Variáveis Fragilidades'!I18</f>
        <v>7.8214147233146847E-2</v>
      </c>
      <c r="F11" s="30">
        <f>'Grupos '!H17</f>
        <v>0.2857142857142857</v>
      </c>
      <c r="G11" s="51">
        <f>E11*$F$11</f>
        <v>2.2346899209470528E-2</v>
      </c>
      <c r="K11" s="18"/>
      <c r="L11" s="18"/>
    </row>
    <row r="12" spans="1:12" x14ac:dyDescent="0.25">
      <c r="B12" s="39"/>
      <c r="C12" s="47" t="s">
        <v>39</v>
      </c>
      <c r="D12" s="1" t="s">
        <v>3</v>
      </c>
      <c r="E12" s="50">
        <f>'Variáveis Fragilidades'!I19</f>
        <v>0.47692904226444349</v>
      </c>
      <c r="F12" s="30"/>
      <c r="G12" s="51">
        <f>E12*$F$11</f>
        <v>0.13626544064698384</v>
      </c>
    </row>
    <row r="13" spans="1:12" x14ac:dyDescent="0.25">
      <c r="B13" s="39"/>
      <c r="C13" s="48" t="s">
        <v>41</v>
      </c>
      <c r="D13" s="1" t="s">
        <v>4</v>
      </c>
      <c r="E13" s="50">
        <f>'Variáveis Fragilidades'!I20</f>
        <v>0.27186617182739709</v>
      </c>
      <c r="F13" s="30"/>
      <c r="G13" s="51">
        <f>E13*$F$11</f>
        <v>7.7676049093542018E-2</v>
      </c>
    </row>
    <row r="14" spans="1:12" x14ac:dyDescent="0.25">
      <c r="B14" s="40"/>
      <c r="C14" s="49" t="s">
        <v>42</v>
      </c>
      <c r="D14" s="1" t="s">
        <v>5</v>
      </c>
      <c r="E14" s="50">
        <f>'Variáveis Fragilidades'!I21</f>
        <v>0.17299063867501244</v>
      </c>
      <c r="F14" s="30"/>
      <c r="G14" s="51">
        <f>E14*$F$11</f>
        <v>4.9425896764289268E-2</v>
      </c>
    </row>
    <row r="15" spans="1:12" x14ac:dyDescent="0.25">
      <c r="E15" s="16">
        <f>SUM(E4:E14)</f>
        <v>2.9999999999999996</v>
      </c>
      <c r="F15" s="16">
        <f>SUM(F4:F14)</f>
        <v>0.99999999999999989</v>
      </c>
      <c r="G15" s="16">
        <f>SUM(G4:G14)</f>
        <v>0.99999999999999978</v>
      </c>
    </row>
  </sheetData>
  <mergeCells count="7">
    <mergeCell ref="B1:J1"/>
    <mergeCell ref="B4:B7"/>
    <mergeCell ref="F8:F10"/>
    <mergeCell ref="F4:F7"/>
    <mergeCell ref="B8:B10"/>
    <mergeCell ref="B11:B14"/>
    <mergeCell ref="F11:F14"/>
  </mergeCells>
  <pageMargins left="0.511811024" right="0.511811024" top="0.78740157499999996" bottom="0.78740157499999996" header="0.31496062000000002" footer="0.31496062000000002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5F4298-C1ED-4469-9170-FA05055DEBB7}">
  <dimension ref="A1:B4"/>
  <sheetViews>
    <sheetView workbookViewId="0">
      <selection activeCell="B4" sqref="B4"/>
    </sheetView>
  </sheetViews>
  <sheetFormatPr defaultRowHeight="15" x14ac:dyDescent="0.25"/>
  <sheetData>
    <row r="1" spans="1:2" x14ac:dyDescent="0.25">
      <c r="A1" t="s">
        <v>55</v>
      </c>
    </row>
    <row r="4" spans="1:2" x14ac:dyDescent="0.25">
      <c r="B4" t="s">
        <v>56</v>
      </c>
    </row>
  </sheetData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F3D800-CA8C-4A49-986F-2061BA534B13}">
  <sheetPr codeName="Planilha3"/>
  <dimension ref="A1:D55"/>
  <sheetViews>
    <sheetView topLeftCell="A18" workbookViewId="0">
      <selection activeCell="D2" sqref="D2:D5"/>
    </sheetView>
  </sheetViews>
  <sheetFormatPr defaultRowHeight="15" x14ac:dyDescent="0.25"/>
  <cols>
    <col min="1" max="1" width="24.42578125" bestFit="1" customWidth="1"/>
    <col min="2" max="2" width="77.28515625" customWidth="1"/>
    <col min="3" max="3" width="19.140625" customWidth="1"/>
    <col min="4" max="4" width="26.28515625" customWidth="1"/>
  </cols>
  <sheetData>
    <row r="1" spans="1:4" x14ac:dyDescent="0.25">
      <c r="A1">
        <v>1</v>
      </c>
      <c r="B1" t="s">
        <v>6</v>
      </c>
      <c r="C1" s="1" t="s">
        <v>0</v>
      </c>
      <c r="D1" s="1" t="s">
        <v>1</v>
      </c>
    </row>
    <row r="2" spans="1:4" x14ac:dyDescent="0.25">
      <c r="A2">
        <v>2</v>
      </c>
      <c r="B2" t="s">
        <v>20</v>
      </c>
      <c r="C2" s="32" t="s">
        <v>28</v>
      </c>
      <c r="D2" s="3" t="s">
        <v>32</v>
      </c>
    </row>
    <row r="3" spans="1:4" x14ac:dyDescent="0.25">
      <c r="A3">
        <v>3</v>
      </c>
      <c r="B3" t="s">
        <v>21</v>
      </c>
      <c r="C3" s="33"/>
      <c r="D3" s="3" t="s">
        <v>33</v>
      </c>
    </row>
    <row r="4" spans="1:4" x14ac:dyDescent="0.25">
      <c r="A4">
        <v>4</v>
      </c>
      <c r="B4" t="s">
        <v>22</v>
      </c>
      <c r="C4" s="33"/>
      <c r="D4" s="3" t="s">
        <v>34</v>
      </c>
    </row>
    <row r="5" spans="1:4" x14ac:dyDescent="0.25">
      <c r="A5">
        <v>5</v>
      </c>
      <c r="B5" t="s">
        <v>23</v>
      </c>
      <c r="C5" s="34"/>
      <c r="D5" s="3" t="s">
        <v>40</v>
      </c>
    </row>
    <row r="6" spans="1:4" x14ac:dyDescent="0.25">
      <c r="A6">
        <v>6</v>
      </c>
      <c r="B6" t="s">
        <v>24</v>
      </c>
      <c r="C6" s="32" t="s">
        <v>35</v>
      </c>
      <c r="D6" s="3" t="s">
        <v>54</v>
      </c>
    </row>
    <row r="7" spans="1:4" x14ac:dyDescent="0.25">
      <c r="A7">
        <v>7</v>
      </c>
      <c r="B7" t="s">
        <v>25</v>
      </c>
      <c r="C7" s="33"/>
      <c r="D7" s="3" t="s">
        <v>36</v>
      </c>
    </row>
    <row r="8" spans="1:4" x14ac:dyDescent="0.25">
      <c r="A8">
        <v>8</v>
      </c>
      <c r="B8" t="s">
        <v>26</v>
      </c>
      <c r="C8" s="34"/>
      <c r="D8" s="3" t="s">
        <v>37</v>
      </c>
    </row>
    <row r="9" spans="1:4" x14ac:dyDescent="0.25">
      <c r="A9">
        <v>9</v>
      </c>
      <c r="B9" t="s">
        <v>27</v>
      </c>
      <c r="C9" s="32" t="s">
        <v>31</v>
      </c>
      <c r="D9" s="3" t="s">
        <v>38</v>
      </c>
    </row>
    <row r="10" spans="1:4" x14ac:dyDescent="0.25">
      <c r="C10" s="33"/>
      <c r="D10" s="3" t="s">
        <v>39</v>
      </c>
    </row>
    <row r="11" spans="1:4" x14ac:dyDescent="0.25">
      <c r="C11" s="33"/>
      <c r="D11" s="3" t="s">
        <v>41</v>
      </c>
    </row>
    <row r="12" spans="1:4" x14ac:dyDescent="0.25">
      <c r="A12" t="s">
        <v>0</v>
      </c>
      <c r="C12" s="34"/>
      <c r="D12" s="3" t="s">
        <v>42</v>
      </c>
    </row>
    <row r="13" spans="1:4" x14ac:dyDescent="0.25">
      <c r="A13" t="s">
        <v>28</v>
      </c>
      <c r="C13" s="31"/>
    </row>
    <row r="14" spans="1:4" x14ac:dyDescent="0.25">
      <c r="A14" t="s">
        <v>35</v>
      </c>
    </row>
    <row r="15" spans="1:4" x14ac:dyDescent="0.25">
      <c r="A15" t="s">
        <v>28</v>
      </c>
    </row>
    <row r="16" spans="1:4" x14ac:dyDescent="0.25">
      <c r="A16" t="s">
        <v>31</v>
      </c>
    </row>
    <row r="17" spans="1:4" x14ac:dyDescent="0.25">
      <c r="A17" t="s">
        <v>35</v>
      </c>
    </row>
    <row r="18" spans="1:4" x14ac:dyDescent="0.25">
      <c r="A18" t="s">
        <v>31</v>
      </c>
    </row>
    <row r="20" spans="1:4" x14ac:dyDescent="0.25">
      <c r="A20" t="s">
        <v>47</v>
      </c>
    </row>
    <row r="21" spans="1:4" x14ac:dyDescent="0.25">
      <c r="A21" s="15" t="s">
        <v>32</v>
      </c>
    </row>
    <row r="22" spans="1:4" x14ac:dyDescent="0.25">
      <c r="A22" s="15" t="s">
        <v>33</v>
      </c>
    </row>
    <row r="23" spans="1:4" x14ac:dyDescent="0.25">
      <c r="A23" s="15" t="s">
        <v>32</v>
      </c>
    </row>
    <row r="24" spans="1:4" x14ac:dyDescent="0.25">
      <c r="A24" s="15" t="s">
        <v>34</v>
      </c>
    </row>
    <row r="25" spans="1:4" x14ac:dyDescent="0.25">
      <c r="A25" s="15" t="s">
        <v>32</v>
      </c>
    </row>
    <row r="26" spans="1:4" x14ac:dyDescent="0.25">
      <c r="A26" s="15" t="s">
        <v>40</v>
      </c>
    </row>
    <row r="27" spans="1:4" x14ac:dyDescent="0.25">
      <c r="A27" s="15" t="s">
        <v>33</v>
      </c>
    </row>
    <row r="28" spans="1:4" x14ac:dyDescent="0.25">
      <c r="A28" s="15" t="s">
        <v>34</v>
      </c>
      <c r="C28" s="15"/>
      <c r="D28" s="35"/>
    </row>
    <row r="29" spans="1:4" x14ac:dyDescent="0.25">
      <c r="A29" s="15" t="s">
        <v>33</v>
      </c>
      <c r="C29" s="15"/>
      <c r="D29" s="35"/>
    </row>
    <row r="30" spans="1:4" x14ac:dyDescent="0.25">
      <c r="A30" s="15" t="s">
        <v>40</v>
      </c>
      <c r="C30" s="15"/>
      <c r="D30" s="35"/>
    </row>
    <row r="31" spans="1:4" x14ac:dyDescent="0.25">
      <c r="A31" s="15" t="s">
        <v>34</v>
      </c>
      <c r="C31" s="15"/>
      <c r="D31" s="35"/>
    </row>
    <row r="32" spans="1:4" x14ac:dyDescent="0.25">
      <c r="A32" s="15" t="s">
        <v>40</v>
      </c>
      <c r="C32" s="15"/>
      <c r="D32" s="35"/>
    </row>
    <row r="33" spans="1:4" x14ac:dyDescent="0.25">
      <c r="A33" s="15"/>
      <c r="C33" s="15"/>
      <c r="D33" s="35"/>
    </row>
    <row r="34" spans="1:4" x14ac:dyDescent="0.25">
      <c r="A34" s="15"/>
      <c r="C34" s="15"/>
      <c r="D34" s="35"/>
    </row>
    <row r="35" spans="1:4" x14ac:dyDescent="0.25">
      <c r="A35" s="15" t="s">
        <v>46</v>
      </c>
      <c r="C35" s="15"/>
      <c r="D35" s="35"/>
    </row>
    <row r="36" spans="1:4" x14ac:dyDescent="0.25">
      <c r="A36" s="15" t="s">
        <v>54</v>
      </c>
      <c r="C36" s="15"/>
      <c r="D36" s="35"/>
    </row>
    <row r="37" spans="1:4" x14ac:dyDescent="0.25">
      <c r="A37" s="15" t="s">
        <v>36</v>
      </c>
      <c r="C37" s="15"/>
      <c r="D37" s="35"/>
    </row>
    <row r="38" spans="1:4" x14ac:dyDescent="0.25">
      <c r="A38" s="15" t="s">
        <v>54</v>
      </c>
      <c r="C38" s="15"/>
      <c r="D38" s="35"/>
    </row>
    <row r="39" spans="1:4" x14ac:dyDescent="0.25">
      <c r="A39" s="15" t="s">
        <v>37</v>
      </c>
      <c r="D39" s="35"/>
    </row>
    <row r="40" spans="1:4" x14ac:dyDescent="0.25">
      <c r="A40" s="15" t="s">
        <v>36</v>
      </c>
      <c r="D40" s="35"/>
    </row>
    <row r="41" spans="1:4" x14ac:dyDescent="0.25">
      <c r="A41" s="15" t="s">
        <v>37</v>
      </c>
      <c r="D41" s="35"/>
    </row>
    <row r="43" spans="1:4" x14ac:dyDescent="0.25">
      <c r="A43" s="15" t="s">
        <v>48</v>
      </c>
      <c r="B43" s="8"/>
    </row>
    <row r="44" spans="1:4" x14ac:dyDescent="0.25">
      <c r="A44" s="15" t="s">
        <v>38</v>
      </c>
      <c r="B44" s="8"/>
    </row>
    <row r="45" spans="1:4" x14ac:dyDescent="0.25">
      <c r="A45" s="15" t="s">
        <v>43</v>
      </c>
      <c r="B45" s="8"/>
    </row>
    <row r="46" spans="1:4" x14ac:dyDescent="0.25">
      <c r="A46" s="15" t="s">
        <v>38</v>
      </c>
      <c r="B46" s="8"/>
    </row>
    <row r="47" spans="1:4" x14ac:dyDescent="0.25">
      <c r="A47" s="15" t="s">
        <v>41</v>
      </c>
      <c r="B47" s="8"/>
    </row>
    <row r="48" spans="1:4" x14ac:dyDescent="0.25">
      <c r="A48" t="s">
        <v>38</v>
      </c>
    </row>
    <row r="49" spans="1:3" x14ac:dyDescent="0.25">
      <c r="A49" t="s">
        <v>42</v>
      </c>
      <c r="C49" s="15"/>
    </row>
    <row r="50" spans="1:3" x14ac:dyDescent="0.25">
      <c r="A50" t="s">
        <v>43</v>
      </c>
    </row>
    <row r="51" spans="1:3" x14ac:dyDescent="0.25">
      <c r="A51" t="s">
        <v>41</v>
      </c>
      <c r="C51" s="15"/>
    </row>
    <row r="52" spans="1:3" x14ac:dyDescent="0.25">
      <c r="A52" t="s">
        <v>43</v>
      </c>
    </row>
    <row r="53" spans="1:3" x14ac:dyDescent="0.25">
      <c r="A53" t="s">
        <v>42</v>
      </c>
    </row>
    <row r="54" spans="1:3" x14ac:dyDescent="0.25">
      <c r="A54" s="15" t="s">
        <v>41</v>
      </c>
    </row>
    <row r="55" spans="1:3" x14ac:dyDescent="0.25">
      <c r="A55" t="s">
        <v>42</v>
      </c>
    </row>
  </sheetData>
  <mergeCells count="3">
    <mergeCell ref="C2:C5"/>
    <mergeCell ref="C6:C8"/>
    <mergeCell ref="C9:C12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8</vt:i4>
      </vt:variant>
    </vt:vector>
  </HeadingPairs>
  <TitlesOfParts>
    <vt:vector size="8" baseType="lpstr">
      <vt:lpstr>Introdução</vt:lpstr>
      <vt:lpstr>Grupos </vt:lpstr>
      <vt:lpstr>Variáveis Qualidade</vt:lpstr>
      <vt:lpstr>Variáveis Pressões</vt:lpstr>
      <vt:lpstr>Variáveis Fragilidades</vt:lpstr>
      <vt:lpstr>Pesos do Modelo</vt:lpstr>
      <vt:lpstr>Planilha3</vt:lpstr>
      <vt:lpstr>Auxiliar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Claudio Bielenki Jr</dc:creator>
  <cp:lastModifiedBy>Claudio Bielenki Jr</cp:lastModifiedBy>
  <dcterms:created xsi:type="dcterms:W3CDTF">2020-06-26T04:38:27Z</dcterms:created>
  <dcterms:modified xsi:type="dcterms:W3CDTF">2023-06-22T18:06:17Z</dcterms:modified>
</cp:coreProperties>
</file>